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 tabRatio="605"/>
  </bookViews>
  <sheets>
    <sheet name="Resu" sheetId="18" r:id="rId1"/>
    <sheet name="Cdo010" sheetId="1" r:id="rId2"/>
    <sheet name="Cdo020" sheetId="8" r:id="rId3"/>
    <sheet name="Cdo030" sheetId="13" r:id="rId4"/>
    <sheet name="Cdo040" sheetId="10" r:id="rId5"/>
    <sheet name="Cdo050" sheetId="15" r:id="rId6"/>
    <sheet name="Cdo060" sheetId="20" r:id="rId7"/>
    <sheet name="Ref" sheetId="16" r:id="rId8"/>
    <sheet name="LEV007" sheetId="7" r:id="rId9"/>
    <sheet name="LEV003" sheetId="3" r:id="rId10"/>
    <sheet name="LEV009" sheetId="2" r:id="rId11"/>
    <sheet name="LEV014" sheetId="11" r:id="rId12"/>
    <sheet name="LEV011" sheetId="12" r:id="rId13"/>
    <sheet name="LEV015" sheetId="14" r:id="rId14"/>
    <sheet name="LEV016" sheetId="19" r:id="rId15"/>
  </sheets>
  <calcPr calcId="145621"/>
</workbook>
</file>

<file path=xl/calcChain.xml><?xml version="1.0" encoding="utf-8"?>
<calcChain xmlns="http://schemas.openxmlformats.org/spreadsheetml/2006/main">
  <c r="B23" i="18" l="1"/>
  <c r="B21" i="18"/>
  <c r="B20" i="18"/>
  <c r="B19" i="18"/>
  <c r="A68" i="14" l="1"/>
  <c r="A67" i="14"/>
  <c r="A66" i="14"/>
  <c r="A65" i="14"/>
  <c r="A97" i="12"/>
  <c r="A96" i="12"/>
  <c r="B95" i="12"/>
  <c r="B96" i="12" s="1"/>
  <c r="B97" i="12" s="1"/>
  <c r="A95" i="12"/>
  <c r="A434" i="11"/>
  <c r="A433" i="11"/>
  <c r="A432" i="11"/>
  <c r="A431" i="11"/>
  <c r="B24" i="18" l="1"/>
  <c r="B22" i="18"/>
  <c r="A113" i="19" l="1"/>
  <c r="A112" i="19"/>
  <c r="A111" i="19"/>
  <c r="A110" i="19"/>
  <c r="A109" i="19"/>
  <c r="A108" i="19"/>
  <c r="A107" i="19"/>
  <c r="A106" i="19"/>
  <c r="A105" i="19"/>
  <c r="A104" i="19"/>
  <c r="A103" i="19"/>
  <c r="A102" i="19"/>
  <c r="A101" i="19"/>
  <c r="A100" i="19"/>
  <c r="A99" i="19"/>
  <c r="A98" i="19"/>
  <c r="A97" i="19"/>
  <c r="A96" i="19"/>
  <c r="A95" i="19"/>
  <c r="A94" i="19"/>
  <c r="A93" i="19"/>
  <c r="A92" i="19"/>
  <c r="A91" i="19"/>
  <c r="A90" i="19"/>
  <c r="A89" i="19"/>
  <c r="A88" i="19"/>
  <c r="A87" i="19"/>
  <c r="A86" i="19"/>
  <c r="A85" i="19"/>
  <c r="A84" i="19"/>
  <c r="A83" i="19"/>
  <c r="A82" i="19"/>
  <c r="A81" i="19"/>
  <c r="A80" i="19"/>
  <c r="A79" i="19"/>
  <c r="A78" i="19"/>
  <c r="A77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" i="19"/>
  <c r="A2" i="19"/>
  <c r="F8" i="20" s="1"/>
  <c r="I2" i="18"/>
  <c r="H2" i="18"/>
  <c r="G2" i="18"/>
  <c r="F2" i="18"/>
  <c r="E2" i="18"/>
  <c r="D2" i="18"/>
  <c r="C2" i="18"/>
  <c r="D7" i="20" l="1"/>
  <c r="D9" i="20"/>
  <c r="C12" i="18" s="1"/>
  <c r="D17" i="20"/>
  <c r="H6" i="20"/>
  <c r="G11" i="18" s="1"/>
  <c r="G7" i="20"/>
  <c r="E8" i="20"/>
  <c r="H9" i="20"/>
  <c r="G12" i="18" s="1"/>
  <c r="F10" i="20"/>
  <c r="H11" i="20"/>
  <c r="G13" i="20"/>
  <c r="F13" i="18" s="1"/>
  <c r="E14" i="20"/>
  <c r="I15" i="20"/>
  <c r="G16" i="20"/>
  <c r="F14" i="18" s="1"/>
  <c r="E17" i="20"/>
  <c r="I17" i="20"/>
  <c r="G18" i="20"/>
  <c r="F15" i="20"/>
  <c r="F7" i="20"/>
  <c r="D8" i="20"/>
  <c r="D10" i="20"/>
  <c r="D18" i="20"/>
  <c r="I6" i="20"/>
  <c r="H11" i="18" s="1"/>
  <c r="H7" i="20"/>
  <c r="G8" i="20"/>
  <c r="E9" i="20"/>
  <c r="D12" i="18" s="1"/>
  <c r="I9" i="20"/>
  <c r="H12" i="18" s="1"/>
  <c r="G10" i="20"/>
  <c r="E11" i="20"/>
  <c r="I11" i="20"/>
  <c r="H13" i="20"/>
  <c r="G13" i="18" s="1"/>
  <c r="G14" i="20"/>
  <c r="E15" i="20"/>
  <c r="H16" i="20"/>
  <c r="G14" i="18" s="1"/>
  <c r="F17" i="20"/>
  <c r="H18" i="20"/>
  <c r="F14" i="20"/>
  <c r="F6" i="20"/>
  <c r="D6" i="20"/>
  <c r="C11" i="18" s="1"/>
  <c r="D14" i="20"/>
  <c r="D11" i="20"/>
  <c r="E6" i="20"/>
  <c r="D11" i="18" s="1"/>
  <c r="I7" i="20"/>
  <c r="H8" i="20"/>
  <c r="F9" i="20"/>
  <c r="H10" i="20"/>
  <c r="F11" i="20"/>
  <c r="I13" i="20"/>
  <c r="H13" i="18" s="1"/>
  <c r="H14" i="20"/>
  <c r="G15" i="20"/>
  <c r="E16" i="20"/>
  <c r="D14" i="18" s="1"/>
  <c r="I16" i="20"/>
  <c r="H14" i="18" s="1"/>
  <c r="G17" i="20"/>
  <c r="E18" i="20"/>
  <c r="I18" i="20"/>
  <c r="F13" i="20"/>
  <c r="D13" i="20"/>
  <c r="C13" i="18" s="1"/>
  <c r="D15" i="20"/>
  <c r="D16" i="20"/>
  <c r="C14" i="18" s="1"/>
  <c r="G6" i="20"/>
  <c r="F11" i="18" s="1"/>
  <c r="E7" i="20"/>
  <c r="I8" i="20"/>
  <c r="G9" i="20"/>
  <c r="F12" i="18" s="1"/>
  <c r="E10" i="20"/>
  <c r="I10" i="20"/>
  <c r="G11" i="20"/>
  <c r="E13" i="20"/>
  <c r="D13" i="18" s="1"/>
  <c r="I14" i="20"/>
  <c r="H15" i="20"/>
  <c r="F16" i="20"/>
  <c r="H17" i="20"/>
  <c r="F18" i="20"/>
  <c r="A430" i="11" l="1"/>
  <c r="A429" i="11"/>
  <c r="A428" i="11"/>
  <c r="A427" i="11"/>
  <c r="A426" i="11"/>
  <c r="A425" i="11"/>
  <c r="A424" i="11"/>
  <c r="A423" i="11"/>
  <c r="A422" i="11"/>
  <c r="A421" i="11"/>
  <c r="A420" i="11"/>
  <c r="A419" i="11"/>
  <c r="A418" i="11"/>
  <c r="A417" i="11"/>
  <c r="A416" i="11"/>
  <c r="A415" i="11"/>
  <c r="A414" i="11"/>
  <c r="A413" i="11"/>
  <c r="A412" i="11"/>
  <c r="A411" i="11"/>
  <c r="A410" i="11"/>
  <c r="A409" i="11"/>
  <c r="A408" i="11"/>
  <c r="A407" i="11"/>
  <c r="A406" i="11"/>
  <c r="A405" i="11"/>
  <c r="A404" i="11"/>
  <c r="A403" i="11"/>
  <c r="A402" i="11"/>
  <c r="A401" i="11"/>
  <c r="A400" i="11"/>
  <c r="A399" i="11"/>
  <c r="A398" i="11"/>
  <c r="A397" i="11"/>
  <c r="A396" i="11"/>
  <c r="A395" i="11"/>
  <c r="A394" i="11"/>
  <c r="A393" i="11"/>
  <c r="A392" i="11"/>
  <c r="A391" i="11"/>
  <c r="A390" i="11"/>
  <c r="A389" i="11"/>
  <c r="A388" i="11"/>
  <c r="A387" i="11"/>
  <c r="S37" i="13" l="1"/>
  <c r="R37" i="13"/>
  <c r="R38" i="13" s="1"/>
  <c r="A37" i="13"/>
  <c r="A38" i="13" s="1"/>
  <c r="A39" i="13" s="1"/>
  <c r="I69" i="8"/>
  <c r="I68" i="8"/>
  <c r="I67" i="8"/>
  <c r="I66" i="8"/>
  <c r="I65" i="8"/>
  <c r="I64" i="8"/>
  <c r="I63" i="8"/>
  <c r="I34" i="8"/>
  <c r="I33" i="8"/>
  <c r="I32" i="8"/>
  <c r="I31" i="8"/>
  <c r="I30" i="8"/>
  <c r="I29" i="8"/>
  <c r="I28" i="8"/>
  <c r="S38" i="13" l="1"/>
  <c r="R39" i="13"/>
  <c r="S39" i="13" l="1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60" i="8" l="1"/>
  <c r="A59" i="8"/>
  <c r="A58" i="8"/>
  <c r="A57" i="8"/>
  <c r="A56" i="8"/>
  <c r="A55" i="8"/>
  <c r="A48" i="8"/>
  <c r="A47" i="8"/>
  <c r="A46" i="8"/>
  <c r="A45" i="8"/>
  <c r="A44" i="8"/>
  <c r="A8" i="3"/>
  <c r="A7" i="3"/>
  <c r="A6" i="3"/>
  <c r="A5" i="3"/>
  <c r="A4" i="3"/>
  <c r="B3" i="3"/>
  <c r="B4" i="3" s="1"/>
  <c r="B5" i="3" s="1"/>
  <c r="B6" i="3" s="1"/>
  <c r="B7" i="3" s="1"/>
  <c r="B8" i="3" s="1"/>
  <c r="A3" i="3"/>
  <c r="B2" i="3"/>
  <c r="A2" i="3"/>
  <c r="H69" i="8" s="1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A3" i="2"/>
  <c r="H60" i="8" l="1"/>
  <c r="D60" i="8"/>
  <c r="G59" i="8"/>
  <c r="C59" i="8"/>
  <c r="F58" i="8"/>
  <c r="H57" i="8"/>
  <c r="C57" i="8"/>
  <c r="F56" i="8"/>
  <c r="H55" i="8"/>
  <c r="D55" i="8"/>
  <c r="G54" i="8"/>
  <c r="C54" i="8"/>
  <c r="F53" i="8"/>
  <c r="I52" i="8"/>
  <c r="E52" i="8"/>
  <c r="H51" i="8"/>
  <c r="D51" i="8"/>
  <c r="G50" i="8"/>
  <c r="C50" i="8"/>
  <c r="F49" i="8"/>
  <c r="I48" i="8"/>
  <c r="E48" i="8"/>
  <c r="G47" i="8"/>
  <c r="I46" i="8"/>
  <c r="E46" i="8"/>
  <c r="G45" i="8"/>
  <c r="I44" i="8"/>
  <c r="E44" i="8"/>
  <c r="G43" i="8"/>
  <c r="C43" i="8"/>
  <c r="F42" i="8"/>
  <c r="I41" i="8"/>
  <c r="E41" i="8"/>
  <c r="H40" i="8"/>
  <c r="D40" i="8"/>
  <c r="G39" i="8"/>
  <c r="C39" i="8"/>
  <c r="D25" i="8"/>
  <c r="F24" i="8"/>
  <c r="G23" i="8"/>
  <c r="H22" i="8"/>
  <c r="C22" i="8"/>
  <c r="D21" i="8"/>
  <c r="F20" i="8"/>
  <c r="H19" i="8"/>
  <c r="D19" i="8"/>
  <c r="G18" i="8"/>
  <c r="C18" i="8"/>
  <c r="F17" i="8"/>
  <c r="E16" i="8"/>
  <c r="E4" i="18" s="1"/>
  <c r="H15" i="8"/>
  <c r="D15" i="8"/>
  <c r="G14" i="8"/>
  <c r="C14" i="8"/>
  <c r="D13" i="8"/>
  <c r="F12" i="8"/>
  <c r="G11" i="8"/>
  <c r="H10" i="8"/>
  <c r="C10" i="8"/>
  <c r="D9" i="8"/>
  <c r="G8" i="8"/>
  <c r="G5" i="18" s="1"/>
  <c r="C8" i="8"/>
  <c r="C5" i="18" s="1"/>
  <c r="F7" i="8"/>
  <c r="E6" i="8"/>
  <c r="H5" i="8"/>
  <c r="D5" i="8"/>
  <c r="G4" i="8"/>
  <c r="C4" i="8"/>
  <c r="G60" i="8"/>
  <c r="C60" i="8"/>
  <c r="F59" i="8"/>
  <c r="I58" i="8"/>
  <c r="E58" i="8"/>
  <c r="G57" i="8"/>
  <c r="I56" i="8"/>
  <c r="E56" i="8"/>
  <c r="G55" i="8"/>
  <c r="C55" i="8"/>
  <c r="F54" i="8"/>
  <c r="I53" i="8"/>
  <c r="E53" i="8"/>
  <c r="H52" i="8"/>
  <c r="D52" i="8"/>
  <c r="G51" i="8"/>
  <c r="C51" i="8"/>
  <c r="F50" i="8"/>
  <c r="I49" i="8"/>
  <c r="E49" i="8"/>
  <c r="H48" i="8"/>
  <c r="C48" i="8"/>
  <c r="F47" i="8"/>
  <c r="H46" i="8"/>
  <c r="C46" i="8"/>
  <c r="F45" i="8"/>
  <c r="H44" i="8"/>
  <c r="C44" i="8"/>
  <c r="F43" i="8"/>
  <c r="I42" i="8"/>
  <c r="E42" i="8"/>
  <c r="H41" i="8"/>
  <c r="D41" i="8"/>
  <c r="G40" i="8"/>
  <c r="C40" i="8"/>
  <c r="F39" i="8"/>
  <c r="H25" i="8"/>
  <c r="C25" i="8"/>
  <c r="D24" i="8"/>
  <c r="F23" i="8"/>
  <c r="G22" i="8"/>
  <c r="H21" i="8"/>
  <c r="C21" i="8"/>
  <c r="D20" i="8"/>
  <c r="G19" i="8"/>
  <c r="C19" i="8"/>
  <c r="F18" i="8"/>
  <c r="E17" i="8"/>
  <c r="H16" i="8"/>
  <c r="H4" i="18" s="1"/>
  <c r="D16" i="8"/>
  <c r="D4" i="18" s="1"/>
  <c r="G15" i="8"/>
  <c r="C15" i="8"/>
  <c r="F14" i="8"/>
  <c r="H13" i="8"/>
  <c r="C13" i="8"/>
  <c r="D12" i="8"/>
  <c r="F11" i="8"/>
  <c r="G10" i="8"/>
  <c r="H9" i="8"/>
  <c r="C9" i="8"/>
  <c r="F8" i="8"/>
  <c r="F5" i="18" s="1"/>
  <c r="E7" i="8"/>
  <c r="H6" i="8"/>
  <c r="D6" i="8"/>
  <c r="G5" i="8"/>
  <c r="C5" i="8"/>
  <c r="F4" i="8"/>
  <c r="F60" i="8"/>
  <c r="I59" i="8"/>
  <c r="E59" i="8"/>
  <c r="H58" i="8"/>
  <c r="C58" i="8"/>
  <c r="F57" i="8"/>
  <c r="H56" i="8"/>
  <c r="C56" i="8"/>
  <c r="F55" i="8"/>
  <c r="I54" i="8"/>
  <c r="E54" i="8"/>
  <c r="H53" i="8"/>
  <c r="D53" i="8"/>
  <c r="G52" i="8"/>
  <c r="C52" i="8"/>
  <c r="F51" i="8"/>
  <c r="I50" i="8"/>
  <c r="E50" i="8"/>
  <c r="H49" i="8"/>
  <c r="D49" i="8"/>
  <c r="G48" i="8"/>
  <c r="I47" i="8"/>
  <c r="E47" i="8"/>
  <c r="G46" i="8"/>
  <c r="I45" i="8"/>
  <c r="E45" i="8"/>
  <c r="G44" i="8"/>
  <c r="I43" i="8"/>
  <c r="E43" i="8"/>
  <c r="H42" i="8"/>
  <c r="D42" i="8"/>
  <c r="G41" i="8"/>
  <c r="C41" i="8"/>
  <c r="F40" i="8"/>
  <c r="I39" i="8"/>
  <c r="E39" i="8"/>
  <c r="G25" i="8"/>
  <c r="H24" i="8"/>
  <c r="C24" i="8"/>
  <c r="D23" i="8"/>
  <c r="F22" i="8"/>
  <c r="G21" i="8"/>
  <c r="H20" i="8"/>
  <c r="C20" i="8"/>
  <c r="F19" i="8"/>
  <c r="E18" i="8"/>
  <c r="H17" i="8"/>
  <c r="D17" i="8"/>
  <c r="G16" i="8"/>
  <c r="G4" i="18" s="1"/>
  <c r="C16" i="8"/>
  <c r="C4" i="18" s="1"/>
  <c r="F15" i="8"/>
  <c r="E14" i="8"/>
  <c r="G13" i="8"/>
  <c r="H12" i="8"/>
  <c r="C12" i="8"/>
  <c r="D11" i="8"/>
  <c r="F10" i="8"/>
  <c r="G9" i="8"/>
  <c r="E8" i="8"/>
  <c r="E5" i="18" s="1"/>
  <c r="H7" i="8"/>
  <c r="D7" i="8"/>
  <c r="G6" i="8"/>
  <c r="C6" i="8"/>
  <c r="F5" i="8"/>
  <c r="E4" i="8"/>
  <c r="I60" i="8"/>
  <c r="E60" i="8"/>
  <c r="H59" i="8"/>
  <c r="D59" i="8"/>
  <c r="G58" i="8"/>
  <c r="I57" i="8"/>
  <c r="I62" i="8" s="1"/>
  <c r="E57" i="8"/>
  <c r="G56" i="8"/>
  <c r="I55" i="8"/>
  <c r="E55" i="8"/>
  <c r="H54" i="8"/>
  <c r="D54" i="8"/>
  <c r="G53" i="8"/>
  <c r="C53" i="8"/>
  <c r="F52" i="8"/>
  <c r="I51" i="8"/>
  <c r="I61" i="8" s="1"/>
  <c r="E51" i="8"/>
  <c r="H50" i="8"/>
  <c r="D50" i="8"/>
  <c r="G49" i="8"/>
  <c r="C49" i="8"/>
  <c r="F48" i="8"/>
  <c r="H47" i="8"/>
  <c r="C47" i="8"/>
  <c r="F46" i="8"/>
  <c r="H45" i="8"/>
  <c r="C45" i="8"/>
  <c r="F44" i="8"/>
  <c r="H43" i="8"/>
  <c r="D43" i="8"/>
  <c r="G42" i="8"/>
  <c r="C42" i="8"/>
  <c r="F41" i="8"/>
  <c r="I40" i="8"/>
  <c r="E40" i="8"/>
  <c r="H39" i="8"/>
  <c r="D39" i="8"/>
  <c r="F25" i="8"/>
  <c r="G24" i="8"/>
  <c r="H23" i="8"/>
  <c r="C23" i="8"/>
  <c r="D22" i="8"/>
  <c r="F21" i="8"/>
  <c r="G20" i="8"/>
  <c r="E19" i="8"/>
  <c r="H18" i="8"/>
  <c r="D18" i="8"/>
  <c r="G17" i="8"/>
  <c r="C17" i="8"/>
  <c r="F16" i="8"/>
  <c r="F4" i="18" s="1"/>
  <c r="E15" i="8"/>
  <c r="H14" i="8"/>
  <c r="D14" i="8"/>
  <c r="F13" i="8"/>
  <c r="G12" i="8"/>
  <c r="H11" i="8"/>
  <c r="C11" i="8"/>
  <c r="D10" i="8"/>
  <c r="F9" i="8"/>
  <c r="H8" i="8"/>
  <c r="H5" i="18" s="1"/>
  <c r="D8" i="8"/>
  <c r="D5" i="18" s="1"/>
  <c r="G7" i="8"/>
  <c r="C7" i="8"/>
  <c r="F6" i="8"/>
  <c r="E5" i="8"/>
  <c r="H4" i="8"/>
  <c r="D4" i="8"/>
  <c r="H61" i="8"/>
  <c r="H62" i="8"/>
  <c r="D28" i="8"/>
  <c r="H28" i="8"/>
  <c r="F29" i="8"/>
  <c r="D30" i="8"/>
  <c r="H30" i="8"/>
  <c r="F31" i="8"/>
  <c r="D32" i="8"/>
  <c r="D6" i="18" s="1"/>
  <c r="H32" i="8"/>
  <c r="H6" i="18" s="1"/>
  <c r="F33" i="8"/>
  <c r="D34" i="8"/>
  <c r="H34" i="8"/>
  <c r="C63" i="8"/>
  <c r="C67" i="8"/>
  <c r="G63" i="8"/>
  <c r="F64" i="8"/>
  <c r="E65" i="8"/>
  <c r="D66" i="8"/>
  <c r="H66" i="8"/>
  <c r="G67" i="8"/>
  <c r="F68" i="8"/>
  <c r="E69" i="8"/>
  <c r="E28" i="8"/>
  <c r="C29" i="8"/>
  <c r="G29" i="8"/>
  <c r="E30" i="8"/>
  <c r="C31" i="8"/>
  <c r="G31" i="8"/>
  <c r="E32" i="8"/>
  <c r="E6" i="18" s="1"/>
  <c r="C33" i="8"/>
  <c r="G33" i="8"/>
  <c r="E34" i="8"/>
  <c r="C64" i="8"/>
  <c r="C68" i="8"/>
  <c r="D63" i="8"/>
  <c r="H63" i="8"/>
  <c r="G64" i="8"/>
  <c r="F65" i="8"/>
  <c r="E66" i="8"/>
  <c r="D67" i="8"/>
  <c r="H67" i="8"/>
  <c r="G68" i="8"/>
  <c r="F69" i="8"/>
  <c r="F28" i="8"/>
  <c r="D29" i="8"/>
  <c r="H29" i="8"/>
  <c r="F30" i="8"/>
  <c r="D31" i="8"/>
  <c r="H31" i="8"/>
  <c r="F32" i="8"/>
  <c r="F6" i="18" s="1"/>
  <c r="D33" i="8"/>
  <c r="H33" i="8"/>
  <c r="F34" i="8"/>
  <c r="C65" i="8"/>
  <c r="C69" i="8"/>
  <c r="E63" i="8"/>
  <c r="D64" i="8"/>
  <c r="H64" i="8"/>
  <c r="G65" i="8"/>
  <c r="F66" i="8"/>
  <c r="E67" i="8"/>
  <c r="D68" i="8"/>
  <c r="H68" i="8"/>
  <c r="G69" i="8"/>
  <c r="C28" i="8"/>
  <c r="G28" i="8"/>
  <c r="E29" i="8"/>
  <c r="C30" i="8"/>
  <c r="G30" i="8"/>
  <c r="E31" i="8"/>
  <c r="C32" i="8"/>
  <c r="C6" i="18" s="1"/>
  <c r="G32" i="8"/>
  <c r="G6" i="18" s="1"/>
  <c r="E33" i="8"/>
  <c r="C34" i="8"/>
  <c r="G34" i="8"/>
  <c r="C66" i="8"/>
  <c r="F63" i="8"/>
  <c r="E64" i="8"/>
  <c r="D65" i="8"/>
  <c r="H65" i="8"/>
  <c r="G66" i="8"/>
  <c r="F67" i="8"/>
  <c r="E68" i="8"/>
  <c r="D69" i="8"/>
  <c r="C62" i="8"/>
  <c r="C61" i="8"/>
  <c r="F61" i="8"/>
  <c r="G61" i="8"/>
  <c r="E62" i="8"/>
  <c r="D61" i="8"/>
  <c r="E61" i="8"/>
  <c r="G62" i="8"/>
  <c r="M6" i="15"/>
  <c r="I3" i="15"/>
  <c r="J3" i="15" s="1"/>
  <c r="K3" i="15" s="1"/>
  <c r="L3" i="15" s="1"/>
  <c r="M3" i="15" s="1"/>
  <c r="C3" i="15"/>
  <c r="D3" i="15" s="1"/>
  <c r="E3" i="15" s="1"/>
  <c r="F3" i="15" s="1"/>
  <c r="G3" i="15" s="1"/>
  <c r="I2" i="15"/>
  <c r="J2" i="15" s="1"/>
  <c r="K2" i="15" s="1"/>
  <c r="L2" i="15" s="1"/>
  <c r="M2" i="15" s="1"/>
  <c r="C2" i="15"/>
  <c r="D2" i="15" s="1"/>
  <c r="E2" i="15" s="1"/>
  <c r="F2" i="15" s="1"/>
  <c r="G2" i="15" s="1"/>
  <c r="F62" i="8" l="1"/>
  <c r="I6" i="15"/>
  <c r="J6" i="15" s="1"/>
  <c r="K6" i="15" s="1"/>
  <c r="L6" i="15" s="1"/>
  <c r="C6" i="15"/>
  <c r="D6" i="15" s="1"/>
  <c r="E6" i="15" s="1"/>
  <c r="F6" i="15" s="1"/>
  <c r="G6" i="15" s="1"/>
  <c r="O27" i="15"/>
  <c r="O9" i="15"/>
  <c r="A1" i="15"/>
  <c r="A40" i="15"/>
  <c r="A42" i="15"/>
  <c r="A41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2" i="15"/>
  <c r="A24" i="15"/>
  <c r="A23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69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C26" i="15" l="1"/>
  <c r="H26" i="15"/>
  <c r="B26" i="15"/>
  <c r="I26" i="15"/>
  <c r="G26" i="15"/>
  <c r="M26" i="15"/>
  <c r="O10" i="15"/>
  <c r="I9" i="15"/>
  <c r="H9" i="15"/>
  <c r="M9" i="15"/>
  <c r="O28" i="15"/>
  <c r="I27" i="15"/>
  <c r="H27" i="15"/>
  <c r="G27" i="15"/>
  <c r="M27" i="15"/>
  <c r="C27" i="15"/>
  <c r="B27" i="15"/>
  <c r="C8" i="15"/>
  <c r="H8" i="15"/>
  <c r="C9" i="15"/>
  <c r="I8" i="15"/>
  <c r="B10" i="15"/>
  <c r="D10" i="15" s="1"/>
  <c r="M8" i="15"/>
  <c r="B8" i="15"/>
  <c r="G8" i="15"/>
  <c r="C10" i="15"/>
  <c r="G9" i="15"/>
  <c r="B9" i="15"/>
  <c r="G10" i="15"/>
  <c r="D27" i="15" l="1"/>
  <c r="F27" i="15"/>
  <c r="L27" i="15"/>
  <c r="J27" i="15"/>
  <c r="L9" i="15"/>
  <c r="J9" i="15"/>
  <c r="E27" i="15"/>
  <c r="K27" i="15"/>
  <c r="K9" i="15"/>
  <c r="O29" i="15"/>
  <c r="I28" i="15"/>
  <c r="B28" i="15"/>
  <c r="H28" i="15"/>
  <c r="G28" i="15"/>
  <c r="M28" i="15"/>
  <c r="C28" i="15"/>
  <c r="O11" i="15"/>
  <c r="I10" i="15"/>
  <c r="H10" i="15"/>
  <c r="M10" i="15"/>
  <c r="E9" i="15"/>
  <c r="E10" i="15"/>
  <c r="F10" i="15"/>
  <c r="F9" i="15"/>
  <c r="D9" i="15"/>
  <c r="E28" i="15" l="1"/>
  <c r="L10" i="15"/>
  <c r="J10" i="15"/>
  <c r="K10" i="15"/>
  <c r="B29" i="15"/>
  <c r="G29" i="15"/>
  <c r="C29" i="15"/>
  <c r="O30" i="15"/>
  <c r="O12" i="15"/>
  <c r="C11" i="15"/>
  <c r="G11" i="15"/>
  <c r="B11" i="15"/>
  <c r="L28" i="15"/>
  <c r="J28" i="15"/>
  <c r="K28" i="15"/>
  <c r="F28" i="15"/>
  <c r="D28" i="15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E29" i="15" l="1"/>
  <c r="O13" i="15"/>
  <c r="C12" i="15"/>
  <c r="B12" i="15"/>
  <c r="G12" i="15"/>
  <c r="D29" i="15"/>
  <c r="F29" i="15"/>
  <c r="D11" i="15"/>
  <c r="E11" i="15"/>
  <c r="F11" i="15"/>
  <c r="C30" i="15"/>
  <c r="B30" i="15"/>
  <c r="G30" i="15"/>
  <c r="O31" i="15"/>
  <c r="A33" i="13"/>
  <c r="A34" i="13" s="1"/>
  <c r="S32" i="13"/>
  <c r="S33" i="13" s="1"/>
  <c r="S34" i="13" s="1"/>
  <c r="R32" i="13"/>
  <c r="A32" i="13"/>
  <c r="S27" i="13"/>
  <c r="S28" i="13" s="1"/>
  <c r="S29" i="13" s="1"/>
  <c r="R27" i="13"/>
  <c r="A27" i="13"/>
  <c r="A28" i="13" s="1"/>
  <c r="A29" i="13" s="1"/>
  <c r="R23" i="13"/>
  <c r="A23" i="13"/>
  <c r="A24" i="13" s="1"/>
  <c r="S22" i="13"/>
  <c r="S23" i="13" s="1"/>
  <c r="S24" i="13" s="1"/>
  <c r="R22" i="13"/>
  <c r="A22" i="13"/>
  <c r="S17" i="13"/>
  <c r="S18" i="13" s="1"/>
  <c r="S19" i="13" s="1"/>
  <c r="R17" i="13"/>
  <c r="A17" i="13"/>
  <c r="A18" i="13" s="1"/>
  <c r="A19" i="13" s="1"/>
  <c r="R13" i="13"/>
  <c r="A13" i="13"/>
  <c r="A14" i="13" s="1"/>
  <c r="S12" i="13"/>
  <c r="S13" i="13" s="1"/>
  <c r="S14" i="13" s="1"/>
  <c r="R12" i="13"/>
  <c r="A12" i="13"/>
  <c r="S8" i="13"/>
  <c r="S9" i="13" s="1"/>
  <c r="R8" i="13"/>
  <c r="R9" i="13" s="1"/>
  <c r="S7" i="13"/>
  <c r="R7" i="13"/>
  <c r="A8" i="13"/>
  <c r="A9" i="13" s="1"/>
  <c r="A7" i="13"/>
  <c r="A386" i="11"/>
  <c r="A385" i="11"/>
  <c r="A384" i="11"/>
  <c r="A383" i="11"/>
  <c r="A382" i="11"/>
  <c r="A381" i="11"/>
  <c r="A380" i="11"/>
  <c r="A379" i="11"/>
  <c r="A378" i="11"/>
  <c r="A377" i="11"/>
  <c r="A376" i="11"/>
  <c r="A375" i="11"/>
  <c r="A374" i="11"/>
  <c r="A373" i="11"/>
  <c r="A372" i="11"/>
  <c r="A371" i="11"/>
  <c r="A370" i="11"/>
  <c r="A369" i="11"/>
  <c r="A368" i="11"/>
  <c r="A367" i="11"/>
  <c r="A366" i="11"/>
  <c r="A365" i="11"/>
  <c r="A364" i="11"/>
  <c r="A363" i="11"/>
  <c r="A362" i="11"/>
  <c r="A361" i="11"/>
  <c r="A360" i="11"/>
  <c r="A359" i="11"/>
  <c r="A358" i="11"/>
  <c r="A357" i="11"/>
  <c r="A356" i="11"/>
  <c r="A355" i="11"/>
  <c r="A354" i="11"/>
  <c r="A353" i="11"/>
  <c r="A352" i="11"/>
  <c r="A351" i="11"/>
  <c r="A350" i="11"/>
  <c r="A349" i="11"/>
  <c r="A348" i="11"/>
  <c r="A347" i="11"/>
  <c r="A346" i="11"/>
  <c r="A345" i="11"/>
  <c r="A344" i="11"/>
  <c r="A343" i="11"/>
  <c r="A342" i="11"/>
  <c r="A341" i="11"/>
  <c r="A340" i="11"/>
  <c r="A339" i="11"/>
  <c r="A338" i="11"/>
  <c r="A337" i="11"/>
  <c r="A336" i="11"/>
  <c r="A335" i="11"/>
  <c r="A334" i="11"/>
  <c r="A333" i="11"/>
  <c r="A332" i="11"/>
  <c r="A331" i="11"/>
  <c r="A330" i="11"/>
  <c r="A329" i="11"/>
  <c r="A328" i="11"/>
  <c r="A327" i="11"/>
  <c r="A326" i="11"/>
  <c r="A325" i="11"/>
  <c r="A324" i="11"/>
  <c r="A323" i="11"/>
  <c r="A322" i="11"/>
  <c r="A321" i="11"/>
  <c r="A320" i="11"/>
  <c r="A319" i="11"/>
  <c r="A318" i="11"/>
  <c r="A317" i="11"/>
  <c r="A316" i="11"/>
  <c r="A315" i="11"/>
  <c r="A314" i="11"/>
  <c r="A313" i="11"/>
  <c r="A312" i="11"/>
  <c r="A311" i="11"/>
  <c r="A310" i="11"/>
  <c r="A309" i="11"/>
  <c r="A308" i="11"/>
  <c r="A307" i="11"/>
  <c r="A306" i="11"/>
  <c r="A305" i="11"/>
  <c r="A304" i="11"/>
  <c r="A303" i="11"/>
  <c r="A302" i="11"/>
  <c r="A301" i="11"/>
  <c r="A300" i="11"/>
  <c r="A299" i="11"/>
  <c r="A298" i="11"/>
  <c r="A297" i="11"/>
  <c r="A296" i="11"/>
  <c r="A295" i="11"/>
  <c r="A294" i="11"/>
  <c r="A293" i="11"/>
  <c r="A292" i="11"/>
  <c r="A291" i="11"/>
  <c r="A290" i="11"/>
  <c r="A289" i="11"/>
  <c r="A288" i="11"/>
  <c r="A287" i="11"/>
  <c r="A286" i="11"/>
  <c r="A285" i="11"/>
  <c r="A284" i="11"/>
  <c r="A283" i="11"/>
  <c r="A282" i="11"/>
  <c r="A281" i="11"/>
  <c r="A280" i="11"/>
  <c r="A279" i="11"/>
  <c r="A278" i="11"/>
  <c r="A277" i="11"/>
  <c r="A276" i="11"/>
  <c r="A275" i="11"/>
  <c r="A274" i="11"/>
  <c r="A273" i="11"/>
  <c r="A272" i="11"/>
  <c r="A271" i="11"/>
  <c r="A270" i="11"/>
  <c r="A269" i="11"/>
  <c r="A268" i="11"/>
  <c r="A267" i="11"/>
  <c r="A266" i="11"/>
  <c r="A265" i="11"/>
  <c r="A264" i="11"/>
  <c r="A263" i="11"/>
  <c r="A262" i="11"/>
  <c r="A261" i="11"/>
  <c r="A260" i="11"/>
  <c r="A259" i="11"/>
  <c r="A258" i="11"/>
  <c r="A257" i="11"/>
  <c r="A256" i="11"/>
  <c r="A255" i="11"/>
  <c r="A254" i="11"/>
  <c r="A253" i="1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M31" i="13" l="1"/>
  <c r="F36" i="13"/>
  <c r="I36" i="13"/>
  <c r="E36" i="13"/>
  <c r="H36" i="13"/>
  <c r="D36" i="13"/>
  <c r="G36" i="13"/>
  <c r="I37" i="13"/>
  <c r="D37" i="13"/>
  <c r="D38" i="13"/>
  <c r="I38" i="13"/>
  <c r="G37" i="13"/>
  <c r="F37" i="13"/>
  <c r="E38" i="13"/>
  <c r="H37" i="13"/>
  <c r="G38" i="13"/>
  <c r="E37" i="13"/>
  <c r="H38" i="13"/>
  <c r="F38" i="13"/>
  <c r="G39" i="13"/>
  <c r="E39" i="13"/>
  <c r="F39" i="13"/>
  <c r="H39" i="13"/>
  <c r="D39" i="13"/>
  <c r="I39" i="13"/>
  <c r="I9" i="13"/>
  <c r="O14" i="13"/>
  <c r="F17" i="13"/>
  <c r="O24" i="13"/>
  <c r="H27" i="13"/>
  <c r="O34" i="13"/>
  <c r="F6" i="13"/>
  <c r="D7" i="13"/>
  <c r="H7" i="13"/>
  <c r="F11" i="13"/>
  <c r="D16" i="13"/>
  <c r="H16" i="13"/>
  <c r="F21" i="13"/>
  <c r="D26" i="13"/>
  <c r="H26" i="13"/>
  <c r="F31" i="13"/>
  <c r="J6" i="13"/>
  <c r="N6" i="13"/>
  <c r="L7" i="13"/>
  <c r="J8" i="13"/>
  <c r="N8" i="13"/>
  <c r="L9" i="13"/>
  <c r="J11" i="13"/>
  <c r="N11" i="13"/>
  <c r="L16" i="13"/>
  <c r="J21" i="13"/>
  <c r="N21" i="13"/>
  <c r="L26" i="13"/>
  <c r="J31" i="13"/>
  <c r="N31" i="13"/>
  <c r="O29" i="13"/>
  <c r="G6" i="13"/>
  <c r="E7" i="13"/>
  <c r="I7" i="13"/>
  <c r="G11" i="13"/>
  <c r="E16" i="13"/>
  <c r="I16" i="13"/>
  <c r="G21" i="13"/>
  <c r="E26" i="13"/>
  <c r="I26" i="13"/>
  <c r="G31" i="13"/>
  <c r="K6" i="13"/>
  <c r="O6" i="13"/>
  <c r="M7" i="13"/>
  <c r="K8" i="13"/>
  <c r="O8" i="13"/>
  <c r="M9" i="13"/>
  <c r="K11" i="13"/>
  <c r="O11" i="13"/>
  <c r="M16" i="13"/>
  <c r="K21" i="13"/>
  <c r="O21" i="13"/>
  <c r="M26" i="13"/>
  <c r="K31" i="13"/>
  <c r="O31" i="13"/>
  <c r="G13" i="13"/>
  <c r="G23" i="13"/>
  <c r="D6" i="13"/>
  <c r="H6" i="13"/>
  <c r="F7" i="13"/>
  <c r="D11" i="13"/>
  <c r="H11" i="13"/>
  <c r="F16" i="13"/>
  <c r="D21" i="13"/>
  <c r="H21" i="13"/>
  <c r="F26" i="13"/>
  <c r="D31" i="13"/>
  <c r="H31" i="13"/>
  <c r="L6" i="13"/>
  <c r="J7" i="13"/>
  <c r="N7" i="13"/>
  <c r="L8" i="13"/>
  <c r="J9" i="13"/>
  <c r="N9" i="13"/>
  <c r="L11" i="13"/>
  <c r="J16" i="13"/>
  <c r="N16" i="13"/>
  <c r="L21" i="13"/>
  <c r="J26" i="13"/>
  <c r="N26" i="13"/>
  <c r="L31" i="13"/>
  <c r="H12" i="13"/>
  <c r="H22" i="13"/>
  <c r="I32" i="13"/>
  <c r="E6" i="13"/>
  <c r="I6" i="13"/>
  <c r="G7" i="13"/>
  <c r="E11" i="13"/>
  <c r="I11" i="13"/>
  <c r="G16" i="13"/>
  <c r="E21" i="13"/>
  <c r="I21" i="13"/>
  <c r="G26" i="13"/>
  <c r="E31" i="13"/>
  <c r="I31" i="13"/>
  <c r="M6" i="13"/>
  <c r="K7" i="13"/>
  <c r="O7" i="13"/>
  <c r="M8" i="13"/>
  <c r="K9" i="13"/>
  <c r="O9" i="13"/>
  <c r="M11" i="13"/>
  <c r="K16" i="13"/>
  <c r="O16" i="13"/>
  <c r="M21" i="13"/>
  <c r="K26" i="13"/>
  <c r="O26" i="13"/>
  <c r="D12" i="15"/>
  <c r="F12" i="15"/>
  <c r="E12" i="15"/>
  <c r="E30" i="15"/>
  <c r="F30" i="15"/>
  <c r="D30" i="15"/>
  <c r="G31" i="15"/>
  <c r="C31" i="15"/>
  <c r="B31" i="15"/>
  <c r="O32" i="15"/>
  <c r="O14" i="15"/>
  <c r="C13" i="15"/>
  <c r="B13" i="15"/>
  <c r="G13" i="15"/>
  <c r="L32" i="13"/>
  <c r="J33" i="13"/>
  <c r="N33" i="13"/>
  <c r="L34" i="13"/>
  <c r="M32" i="13"/>
  <c r="K33" i="13"/>
  <c r="O33" i="13"/>
  <c r="M34" i="13"/>
  <c r="J32" i="13"/>
  <c r="N32" i="13"/>
  <c r="L33" i="13"/>
  <c r="J34" i="13"/>
  <c r="N34" i="13"/>
  <c r="K32" i="13"/>
  <c r="O32" i="13"/>
  <c r="M33" i="13"/>
  <c r="K34" i="13"/>
  <c r="F32" i="13"/>
  <c r="G32" i="13"/>
  <c r="R33" i="13"/>
  <c r="D32" i="13"/>
  <c r="H32" i="13"/>
  <c r="E32" i="13"/>
  <c r="R28" i="13"/>
  <c r="E27" i="13"/>
  <c r="I27" i="13"/>
  <c r="F27" i="13"/>
  <c r="G27" i="13"/>
  <c r="D27" i="13"/>
  <c r="L27" i="13"/>
  <c r="M27" i="13"/>
  <c r="J27" i="13"/>
  <c r="N27" i="13"/>
  <c r="K27" i="13"/>
  <c r="O27" i="13"/>
  <c r="L22" i="13"/>
  <c r="M22" i="13"/>
  <c r="J22" i="13"/>
  <c r="N22" i="13"/>
  <c r="K22" i="13"/>
  <c r="O22" i="13"/>
  <c r="E22" i="13"/>
  <c r="I22" i="13"/>
  <c r="F22" i="13"/>
  <c r="G22" i="13"/>
  <c r="D22" i="13"/>
  <c r="L17" i="13"/>
  <c r="M17" i="13"/>
  <c r="J17" i="13"/>
  <c r="N17" i="13"/>
  <c r="K17" i="13"/>
  <c r="O17" i="13"/>
  <c r="G17" i="13"/>
  <c r="R18" i="13"/>
  <c r="R19" i="13" s="1"/>
  <c r="I19" i="13" s="1"/>
  <c r="D17" i="13"/>
  <c r="H17" i="13"/>
  <c r="E17" i="13"/>
  <c r="I17" i="13"/>
  <c r="L12" i="13"/>
  <c r="M12" i="13"/>
  <c r="J12" i="13"/>
  <c r="N12" i="13"/>
  <c r="K12" i="13"/>
  <c r="O12" i="13"/>
  <c r="E12" i="13"/>
  <c r="I12" i="13"/>
  <c r="F12" i="13"/>
  <c r="G12" i="13"/>
  <c r="D12" i="13"/>
  <c r="D28" i="13"/>
  <c r="H28" i="13"/>
  <c r="J28" i="13"/>
  <c r="N28" i="13"/>
  <c r="L29" i="13"/>
  <c r="E28" i="13"/>
  <c r="I28" i="13"/>
  <c r="K28" i="13"/>
  <c r="O28" i="13"/>
  <c r="M29" i="13"/>
  <c r="L28" i="13"/>
  <c r="J29" i="13"/>
  <c r="N29" i="13"/>
  <c r="G28" i="13"/>
  <c r="M28" i="13"/>
  <c r="K29" i="13"/>
  <c r="D23" i="13"/>
  <c r="H23" i="13"/>
  <c r="J23" i="13"/>
  <c r="N23" i="13"/>
  <c r="L24" i="13"/>
  <c r="R24" i="13"/>
  <c r="E23" i="13"/>
  <c r="I23" i="13"/>
  <c r="K23" i="13"/>
  <c r="O23" i="13"/>
  <c r="M24" i="13"/>
  <c r="F23" i="13"/>
  <c r="L23" i="13"/>
  <c r="J24" i="13"/>
  <c r="N24" i="13"/>
  <c r="M23" i="13"/>
  <c r="K24" i="13"/>
  <c r="D18" i="13"/>
  <c r="H18" i="13"/>
  <c r="F19" i="13"/>
  <c r="E18" i="13"/>
  <c r="G19" i="13"/>
  <c r="I18" i="13"/>
  <c r="D13" i="13"/>
  <c r="F18" i="13"/>
  <c r="D19" i="13"/>
  <c r="H19" i="13"/>
  <c r="H13" i="13"/>
  <c r="G18" i="13"/>
  <c r="E19" i="13"/>
  <c r="J13" i="13"/>
  <c r="N13" i="13"/>
  <c r="L14" i="13"/>
  <c r="E13" i="13"/>
  <c r="I13" i="13"/>
  <c r="K13" i="13"/>
  <c r="O13" i="13"/>
  <c r="M14" i="13"/>
  <c r="F13" i="13"/>
  <c r="L13" i="13"/>
  <c r="J14" i="13"/>
  <c r="N14" i="13"/>
  <c r="R14" i="13"/>
  <c r="M13" i="13"/>
  <c r="K14" i="13"/>
  <c r="D8" i="13"/>
  <c r="H8" i="13"/>
  <c r="F9" i="13"/>
  <c r="E8" i="13"/>
  <c r="I8" i="13"/>
  <c r="G9" i="13"/>
  <c r="F8" i="13"/>
  <c r="D9" i="13"/>
  <c r="H9" i="13"/>
  <c r="G8" i="13"/>
  <c r="E9" i="13"/>
  <c r="E13" i="15" l="1"/>
  <c r="E31" i="15"/>
  <c r="D13" i="15"/>
  <c r="F13" i="15"/>
  <c r="O15" i="15"/>
  <c r="G14" i="15"/>
  <c r="B14" i="15"/>
  <c r="C14" i="15"/>
  <c r="G32" i="15"/>
  <c r="C32" i="15"/>
  <c r="B32" i="15"/>
  <c r="O33" i="15"/>
  <c r="D31" i="15"/>
  <c r="F31" i="15"/>
  <c r="G33" i="13"/>
  <c r="R34" i="13"/>
  <c r="F33" i="13"/>
  <c r="I33" i="13"/>
  <c r="E33" i="13"/>
  <c r="H33" i="13"/>
  <c r="D33" i="13"/>
  <c r="R29" i="13"/>
  <c r="F28" i="13"/>
  <c r="I24" i="13"/>
  <c r="E24" i="13"/>
  <c r="H24" i="13"/>
  <c r="D24" i="13"/>
  <c r="G24" i="13"/>
  <c r="F24" i="13"/>
  <c r="I14" i="13"/>
  <c r="E14" i="13"/>
  <c r="H14" i="13"/>
  <c r="D14" i="13"/>
  <c r="G14" i="13"/>
  <c r="F14" i="13"/>
  <c r="B2" i="12"/>
  <c r="B3" i="12" s="1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88" i="12" s="1"/>
  <c r="B89" i="12" s="1"/>
  <c r="B90" i="12" s="1"/>
  <c r="B91" i="12" s="1"/>
  <c r="B92" i="12" s="1"/>
  <c r="B93" i="12" s="1"/>
  <c r="B94" i="12" s="1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  <c r="I44" i="1"/>
  <c r="H44" i="1"/>
  <c r="G44" i="1"/>
  <c r="F44" i="1"/>
  <c r="E44" i="1"/>
  <c r="D44" i="1"/>
  <c r="C44" i="1"/>
  <c r="B44" i="1"/>
  <c r="S44" i="1" s="1"/>
  <c r="I43" i="1"/>
  <c r="H43" i="1"/>
  <c r="G43" i="1"/>
  <c r="F43" i="1"/>
  <c r="E43" i="1"/>
  <c r="D43" i="1"/>
  <c r="C43" i="1"/>
  <c r="B43" i="1"/>
  <c r="S43" i="1" s="1"/>
  <c r="I42" i="1"/>
  <c r="H42" i="1"/>
  <c r="G42" i="1"/>
  <c r="F42" i="1"/>
  <c r="E42" i="1"/>
  <c r="D42" i="1"/>
  <c r="C42" i="1"/>
  <c r="B42" i="1"/>
  <c r="S42" i="1" s="1"/>
  <c r="I41" i="1"/>
  <c r="H41" i="1"/>
  <c r="G41" i="1"/>
  <c r="F41" i="1"/>
  <c r="E41" i="1"/>
  <c r="D41" i="1"/>
  <c r="C41" i="1"/>
  <c r="B41" i="1"/>
  <c r="S41" i="1" s="1"/>
  <c r="M37" i="10" l="1"/>
  <c r="E32" i="15"/>
  <c r="O16" i="15"/>
  <c r="B15" i="15"/>
  <c r="C15" i="15"/>
  <c r="G15" i="15"/>
  <c r="B33" i="15"/>
  <c r="G33" i="15"/>
  <c r="C33" i="15"/>
  <c r="E33" i="15" s="1"/>
  <c r="O34" i="15"/>
  <c r="F32" i="15"/>
  <c r="D32" i="15"/>
  <c r="F14" i="15"/>
  <c r="D14" i="15"/>
  <c r="E14" i="15"/>
  <c r="M15" i="10"/>
  <c r="M13" i="10"/>
  <c r="L25" i="10"/>
  <c r="M30" i="10"/>
  <c r="B36" i="10"/>
  <c r="C32" i="10"/>
  <c r="G32" i="10"/>
  <c r="L32" i="10"/>
  <c r="D33" i="10"/>
  <c r="I33" i="10"/>
  <c r="M33" i="10"/>
  <c r="E34" i="10"/>
  <c r="J34" i="10"/>
  <c r="N34" i="10"/>
  <c r="F35" i="10"/>
  <c r="K35" i="10"/>
  <c r="C36" i="10"/>
  <c r="G36" i="10"/>
  <c r="L36" i="10"/>
  <c r="D37" i="10"/>
  <c r="I37" i="10"/>
  <c r="N44" i="10"/>
  <c r="J44" i="10"/>
  <c r="E44" i="10"/>
  <c r="F8" i="18" s="1"/>
  <c r="M43" i="10"/>
  <c r="I43" i="10"/>
  <c r="D43" i="10"/>
  <c r="L42" i="10"/>
  <c r="G42" i="10"/>
  <c r="C42" i="10"/>
  <c r="K41" i="10"/>
  <c r="F41" i="10"/>
  <c r="N40" i="10"/>
  <c r="J40" i="10"/>
  <c r="E40" i="10"/>
  <c r="M39" i="10"/>
  <c r="I39" i="10"/>
  <c r="D39" i="10"/>
  <c r="B42" i="10"/>
  <c r="M44" i="10"/>
  <c r="I44" i="10"/>
  <c r="D44" i="10"/>
  <c r="E8" i="18" s="1"/>
  <c r="L43" i="10"/>
  <c r="G43" i="10"/>
  <c r="H9" i="18" s="1"/>
  <c r="C43" i="10"/>
  <c r="D9" i="18" s="1"/>
  <c r="K42" i="10"/>
  <c r="F42" i="10"/>
  <c r="N41" i="10"/>
  <c r="J41" i="10"/>
  <c r="E41" i="10"/>
  <c r="M40" i="10"/>
  <c r="I40" i="10"/>
  <c r="D40" i="10"/>
  <c r="L39" i="10"/>
  <c r="G39" i="10"/>
  <c r="C39" i="10"/>
  <c r="B41" i="10"/>
  <c r="L44" i="10"/>
  <c r="G44" i="10"/>
  <c r="H8" i="18" s="1"/>
  <c r="C44" i="10"/>
  <c r="D8" i="18" s="1"/>
  <c r="K43" i="10"/>
  <c r="F43" i="10"/>
  <c r="G9" i="18" s="1"/>
  <c r="N42" i="10"/>
  <c r="J42" i="10"/>
  <c r="E42" i="10"/>
  <c r="M41" i="10"/>
  <c r="I41" i="10"/>
  <c r="D41" i="10"/>
  <c r="L40" i="10"/>
  <c r="G40" i="10"/>
  <c r="C40" i="10"/>
  <c r="K39" i="10"/>
  <c r="F39" i="10"/>
  <c r="B44" i="10"/>
  <c r="C8" i="18" s="1"/>
  <c r="B40" i="10"/>
  <c r="K44" i="10"/>
  <c r="F44" i="10"/>
  <c r="G8" i="18" s="1"/>
  <c r="N43" i="10"/>
  <c r="J43" i="10"/>
  <c r="E43" i="10"/>
  <c r="F9" i="18" s="1"/>
  <c r="M42" i="10"/>
  <c r="I42" i="10"/>
  <c r="D42" i="10"/>
  <c r="L41" i="10"/>
  <c r="G41" i="10"/>
  <c r="C41" i="10"/>
  <c r="K40" i="10"/>
  <c r="F40" i="10"/>
  <c r="N39" i="10"/>
  <c r="J39" i="10"/>
  <c r="E39" i="10"/>
  <c r="B43" i="10"/>
  <c r="C9" i="18" s="1"/>
  <c r="B39" i="10"/>
  <c r="K9" i="10"/>
  <c r="C16" i="10"/>
  <c r="M19" i="10"/>
  <c r="M26" i="10"/>
  <c r="B33" i="10"/>
  <c r="B37" i="10"/>
  <c r="D32" i="10"/>
  <c r="I32" i="10"/>
  <c r="M32" i="10"/>
  <c r="E33" i="10"/>
  <c r="J33" i="10"/>
  <c r="N33" i="10"/>
  <c r="F34" i="10"/>
  <c r="K34" i="10"/>
  <c r="C35" i="10"/>
  <c r="G35" i="10"/>
  <c r="L35" i="10"/>
  <c r="D36" i="10"/>
  <c r="I36" i="10"/>
  <c r="M36" i="10"/>
  <c r="E37" i="10"/>
  <c r="J37" i="10"/>
  <c r="N37" i="10"/>
  <c r="N10" i="10"/>
  <c r="N12" i="10"/>
  <c r="K21" i="10"/>
  <c r="K27" i="10"/>
  <c r="B34" i="10"/>
  <c r="E32" i="10"/>
  <c r="J32" i="10"/>
  <c r="N32" i="10"/>
  <c r="F33" i="10"/>
  <c r="K33" i="10"/>
  <c r="C34" i="10"/>
  <c r="G34" i="10"/>
  <c r="L34" i="10"/>
  <c r="D35" i="10"/>
  <c r="I35" i="10"/>
  <c r="M35" i="10"/>
  <c r="E36" i="10"/>
  <c r="J36" i="10"/>
  <c r="N36" i="10"/>
  <c r="F37" i="10"/>
  <c r="K37" i="10"/>
  <c r="B32" i="10"/>
  <c r="L14" i="10"/>
  <c r="N20" i="10"/>
  <c r="M22" i="10"/>
  <c r="L29" i="10"/>
  <c r="B35" i="10"/>
  <c r="F32" i="10"/>
  <c r="K32" i="10"/>
  <c r="C33" i="10"/>
  <c r="G33" i="10"/>
  <c r="L33" i="10"/>
  <c r="D34" i="10"/>
  <c r="I34" i="10"/>
  <c r="M34" i="10"/>
  <c r="E35" i="10"/>
  <c r="J35" i="10"/>
  <c r="N35" i="10"/>
  <c r="F36" i="10"/>
  <c r="K36" i="10"/>
  <c r="C37" i="10"/>
  <c r="G37" i="10"/>
  <c r="L37" i="10"/>
  <c r="I34" i="13"/>
  <c r="E34" i="13"/>
  <c r="H34" i="13"/>
  <c r="D34" i="13"/>
  <c r="G34" i="13"/>
  <c r="F34" i="13"/>
  <c r="I29" i="13"/>
  <c r="H29" i="13"/>
  <c r="D29" i="13"/>
  <c r="F29" i="13"/>
  <c r="G29" i="13"/>
  <c r="E29" i="13"/>
  <c r="B20" i="10"/>
  <c r="G9" i="10"/>
  <c r="C12" i="10"/>
  <c r="L12" i="10"/>
  <c r="J14" i="10"/>
  <c r="F15" i="10"/>
  <c r="E19" i="10"/>
  <c r="N19" i="10"/>
  <c r="K20" i="10"/>
  <c r="G21" i="10"/>
  <c r="B25" i="10"/>
  <c r="I25" i="10"/>
  <c r="E26" i="10"/>
  <c r="N26" i="10"/>
  <c r="J29" i="10"/>
  <c r="F30" i="10"/>
  <c r="B21" i="10"/>
  <c r="I9" i="10"/>
  <c r="F12" i="10"/>
  <c r="D14" i="10"/>
  <c r="M14" i="10"/>
  <c r="J15" i="10"/>
  <c r="F19" i="10"/>
  <c r="C20" i="10"/>
  <c r="L20" i="10"/>
  <c r="I21" i="10"/>
  <c r="B29" i="10"/>
  <c r="J25" i="10"/>
  <c r="F26" i="10"/>
  <c r="D29" i="10"/>
  <c r="M29" i="10"/>
  <c r="J30" i="10"/>
  <c r="B9" i="10"/>
  <c r="C9" i="10"/>
  <c r="L9" i="10"/>
  <c r="G12" i="10"/>
  <c r="E14" i="10"/>
  <c r="N14" i="10"/>
  <c r="K15" i="10"/>
  <c r="J19" i="10"/>
  <c r="F20" i="10"/>
  <c r="C21" i="10"/>
  <c r="L21" i="10"/>
  <c r="D25" i="10"/>
  <c r="M25" i="10"/>
  <c r="J26" i="10"/>
  <c r="E29" i="10"/>
  <c r="N29" i="10"/>
  <c r="K30" i="10"/>
  <c r="B12" i="10"/>
  <c r="D9" i="10"/>
  <c r="M9" i="10"/>
  <c r="K12" i="10"/>
  <c r="I14" i="10"/>
  <c r="E15" i="10"/>
  <c r="N15" i="10"/>
  <c r="K19" i="10"/>
  <c r="G20" i="10"/>
  <c r="D21" i="10"/>
  <c r="M21" i="10"/>
  <c r="E25" i="10"/>
  <c r="N25" i="10"/>
  <c r="K26" i="10"/>
  <c r="I29" i="10"/>
  <c r="E30" i="10"/>
  <c r="N30" i="10"/>
  <c r="M11" i="10"/>
  <c r="I11" i="10"/>
  <c r="D11" i="10"/>
  <c r="B11" i="10"/>
  <c r="L11" i="10"/>
  <c r="G11" i="10"/>
  <c r="C11" i="10"/>
  <c r="K17" i="10"/>
  <c r="F17" i="10"/>
  <c r="M17" i="10"/>
  <c r="I17" i="10"/>
  <c r="D17" i="10"/>
  <c r="N17" i="10"/>
  <c r="J17" i="10"/>
  <c r="E17" i="10"/>
  <c r="L18" i="10"/>
  <c r="G18" i="10"/>
  <c r="C18" i="10"/>
  <c r="N18" i="10"/>
  <c r="J18" i="10"/>
  <c r="E18" i="10"/>
  <c r="K18" i="10"/>
  <c r="F18" i="10"/>
  <c r="B18" i="10"/>
  <c r="M23" i="10"/>
  <c r="I23" i="10"/>
  <c r="D23" i="10"/>
  <c r="B23" i="10"/>
  <c r="K23" i="10"/>
  <c r="F23" i="10"/>
  <c r="L23" i="10"/>
  <c r="G23" i="10"/>
  <c r="C23" i="10"/>
  <c r="K28" i="10"/>
  <c r="F28" i="10"/>
  <c r="M28" i="10"/>
  <c r="I28" i="10"/>
  <c r="D28" i="10"/>
  <c r="N28" i="10"/>
  <c r="J28" i="10"/>
  <c r="E28" i="10"/>
  <c r="B17" i="10"/>
  <c r="J10" i="10"/>
  <c r="F11" i="10"/>
  <c r="I13" i="10"/>
  <c r="K16" i="10"/>
  <c r="D18" i="10"/>
  <c r="I22" i="10"/>
  <c r="N23" i="10"/>
  <c r="D10" i="10"/>
  <c r="M10" i="10"/>
  <c r="J11" i="10"/>
  <c r="C13" i="10"/>
  <c r="L13" i="10"/>
  <c r="C17" i="10"/>
  <c r="I18" i="10"/>
  <c r="C28" i="10"/>
  <c r="B13" i="10"/>
  <c r="E10" i="10"/>
  <c r="K11" i="10"/>
  <c r="D13" i="10"/>
  <c r="G17" i="10"/>
  <c r="M18" i="10"/>
  <c r="E23" i="10"/>
  <c r="B28" i="10"/>
  <c r="G28" i="10"/>
  <c r="L10" i="10"/>
  <c r="G10" i="10"/>
  <c r="C10" i="10"/>
  <c r="K10" i="10"/>
  <c r="F10" i="10"/>
  <c r="B10" i="10"/>
  <c r="N16" i="10"/>
  <c r="J16" i="10"/>
  <c r="E16" i="10"/>
  <c r="L16" i="10"/>
  <c r="G16" i="10"/>
  <c r="M16" i="10"/>
  <c r="I16" i="10"/>
  <c r="D16" i="10"/>
  <c r="K13" i="10"/>
  <c r="F13" i="10"/>
  <c r="N13" i="10"/>
  <c r="J13" i="10"/>
  <c r="E13" i="10"/>
  <c r="L22" i="10"/>
  <c r="G22" i="10"/>
  <c r="C22" i="10"/>
  <c r="N22" i="10"/>
  <c r="J22" i="10"/>
  <c r="E22" i="10"/>
  <c r="K22" i="10"/>
  <c r="F22" i="10"/>
  <c r="B22" i="10"/>
  <c r="N27" i="10"/>
  <c r="J27" i="10"/>
  <c r="E27" i="10"/>
  <c r="B27" i="10"/>
  <c r="L27" i="10"/>
  <c r="G27" i="10"/>
  <c r="C27" i="10"/>
  <c r="M27" i="10"/>
  <c r="I27" i="10"/>
  <c r="D27" i="10"/>
  <c r="B16" i="10"/>
  <c r="I10" i="10"/>
  <c r="E11" i="10"/>
  <c r="N11" i="10"/>
  <c r="G13" i="10"/>
  <c r="F16" i="10"/>
  <c r="L17" i="10"/>
  <c r="D22" i="10"/>
  <c r="J23" i="10"/>
  <c r="F27" i="10"/>
  <c r="L28" i="10"/>
  <c r="B14" i="10"/>
  <c r="E9" i="10"/>
  <c r="J9" i="10"/>
  <c r="N9" i="10"/>
  <c r="D12" i="10"/>
  <c r="I12" i="10"/>
  <c r="M12" i="10"/>
  <c r="F14" i="10"/>
  <c r="K14" i="10"/>
  <c r="C15" i="10"/>
  <c r="G15" i="10"/>
  <c r="L15" i="10"/>
  <c r="C19" i="10"/>
  <c r="G19" i="10"/>
  <c r="L19" i="10"/>
  <c r="D20" i="10"/>
  <c r="I20" i="10"/>
  <c r="M20" i="10"/>
  <c r="E21" i="10"/>
  <c r="J21" i="10"/>
  <c r="N21" i="10"/>
  <c r="B26" i="10"/>
  <c r="B30" i="10"/>
  <c r="F25" i="10"/>
  <c r="K25" i="10"/>
  <c r="C26" i="10"/>
  <c r="G26" i="10"/>
  <c r="L26" i="10"/>
  <c r="F29" i="10"/>
  <c r="K29" i="10"/>
  <c r="C30" i="10"/>
  <c r="G30" i="10"/>
  <c r="L30" i="10"/>
  <c r="B15" i="10"/>
  <c r="B19" i="10"/>
  <c r="F9" i="10"/>
  <c r="E12" i="10"/>
  <c r="J12" i="10"/>
  <c r="C14" i="10"/>
  <c r="G14" i="10"/>
  <c r="D15" i="10"/>
  <c r="I15" i="10"/>
  <c r="D19" i="10"/>
  <c r="I19" i="10"/>
  <c r="E20" i="10"/>
  <c r="J20" i="10"/>
  <c r="F21" i="10"/>
  <c r="C25" i="10"/>
  <c r="G25" i="10"/>
  <c r="D26" i="10"/>
  <c r="I26" i="10"/>
  <c r="C29" i="10"/>
  <c r="G29" i="10"/>
  <c r="D30" i="10"/>
  <c r="I30" i="10"/>
  <c r="A25" i="8"/>
  <c r="A24" i="8"/>
  <c r="A23" i="8"/>
  <c r="A22" i="8"/>
  <c r="A21" i="8"/>
  <c r="A20" i="8"/>
  <c r="C34" i="15" l="1"/>
  <c r="B34" i="15"/>
  <c r="G34" i="15"/>
  <c r="O35" i="15"/>
  <c r="F15" i="15"/>
  <c r="D15" i="15"/>
  <c r="E15" i="15"/>
  <c r="D33" i="15"/>
  <c r="F33" i="15"/>
  <c r="O17" i="15"/>
  <c r="B16" i="15"/>
  <c r="G16" i="15"/>
  <c r="C16" i="15"/>
  <c r="C26" i="8"/>
  <c r="D26" i="8"/>
  <c r="E26" i="8"/>
  <c r="F26" i="8"/>
  <c r="G26" i="8"/>
  <c r="H26" i="8"/>
  <c r="C27" i="8"/>
  <c r="D27" i="8"/>
  <c r="F27" i="8"/>
  <c r="G27" i="8"/>
  <c r="H27" i="8"/>
  <c r="E34" i="15" l="1"/>
  <c r="O18" i="15"/>
  <c r="C17" i="15"/>
  <c r="G17" i="15"/>
  <c r="B17" i="15"/>
  <c r="C35" i="15"/>
  <c r="G35" i="15"/>
  <c r="B35" i="15"/>
  <c r="O36" i="15"/>
  <c r="E16" i="15"/>
  <c r="D16" i="15"/>
  <c r="F16" i="15"/>
  <c r="F34" i="15"/>
  <c r="D34" i="15"/>
  <c r="A13" i="8"/>
  <c r="A12" i="8"/>
  <c r="A11" i="8"/>
  <c r="A10" i="8"/>
  <c r="A9" i="8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I48" i="1"/>
  <c r="H48" i="1"/>
  <c r="G48" i="1"/>
  <c r="F48" i="1"/>
  <c r="E48" i="1"/>
  <c r="D48" i="1"/>
  <c r="C48" i="1"/>
  <c r="B48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  <c r="I6" i="1"/>
  <c r="H6" i="1"/>
  <c r="G6" i="1"/>
  <c r="F6" i="1"/>
  <c r="E6" i="1"/>
  <c r="D6" i="1"/>
  <c r="C6" i="1"/>
  <c r="B6" i="1"/>
  <c r="I5" i="1"/>
  <c r="H5" i="1"/>
  <c r="G5" i="1"/>
  <c r="F5" i="1"/>
  <c r="E5" i="1"/>
  <c r="D5" i="1"/>
  <c r="C5" i="1"/>
  <c r="B5" i="1"/>
  <c r="I4" i="1"/>
  <c r="H4" i="1"/>
  <c r="G4" i="1"/>
  <c r="F4" i="1"/>
  <c r="E4" i="1"/>
  <c r="D4" i="1"/>
  <c r="C4" i="1"/>
  <c r="B4" i="1"/>
  <c r="I3" i="1"/>
  <c r="H3" i="1"/>
  <c r="G3" i="1"/>
  <c r="F3" i="1"/>
  <c r="E3" i="1"/>
  <c r="D3" i="1"/>
  <c r="C3" i="1"/>
  <c r="B3" i="1"/>
  <c r="C36" i="15" l="1"/>
  <c r="B36" i="15"/>
  <c r="G36" i="15"/>
  <c r="O37" i="15"/>
  <c r="F17" i="15"/>
  <c r="E17" i="15"/>
  <c r="D17" i="15"/>
  <c r="F35" i="15"/>
  <c r="D35" i="15"/>
  <c r="E35" i="15"/>
  <c r="O19" i="15"/>
  <c r="G18" i="15"/>
  <c r="C18" i="15"/>
  <c r="B18" i="15"/>
  <c r="K41" i="1"/>
  <c r="K43" i="1"/>
  <c r="K42" i="1"/>
  <c r="K44" i="1"/>
  <c r="P42" i="1"/>
  <c r="P41" i="1"/>
  <c r="P44" i="1"/>
  <c r="P43" i="1"/>
  <c r="M42" i="1"/>
  <c r="M44" i="1"/>
  <c r="M43" i="1"/>
  <c r="M41" i="1"/>
  <c r="Q41" i="1"/>
  <c r="Q43" i="1"/>
  <c r="Q42" i="1"/>
  <c r="Q44" i="1"/>
  <c r="O41" i="1"/>
  <c r="O43" i="1"/>
  <c r="O42" i="1"/>
  <c r="O44" i="1"/>
  <c r="L41" i="1"/>
  <c r="L44" i="1"/>
  <c r="L42" i="1"/>
  <c r="L43" i="1"/>
  <c r="J41" i="1"/>
  <c r="T41" i="1" s="1"/>
  <c r="J42" i="1"/>
  <c r="T42" i="1" s="1"/>
  <c r="J44" i="1"/>
  <c r="T44" i="1" s="1"/>
  <c r="J43" i="1"/>
  <c r="T43" i="1" s="1"/>
  <c r="N44" i="1"/>
  <c r="N41" i="1"/>
  <c r="N43" i="1"/>
  <c r="X43" i="1" s="1"/>
  <c r="N42" i="1"/>
  <c r="S49" i="1"/>
  <c r="Q49" i="1"/>
  <c r="P49" i="1"/>
  <c r="O49" i="1"/>
  <c r="N49" i="1"/>
  <c r="M49" i="1"/>
  <c r="L49" i="1"/>
  <c r="K49" i="1"/>
  <c r="J49" i="1"/>
  <c r="S48" i="1"/>
  <c r="Q48" i="1"/>
  <c r="P48" i="1"/>
  <c r="O48" i="1"/>
  <c r="N48" i="1"/>
  <c r="M48" i="1"/>
  <c r="L48" i="1"/>
  <c r="K48" i="1"/>
  <c r="J48" i="1"/>
  <c r="T48" i="1" s="1"/>
  <c r="S47" i="1"/>
  <c r="Q47" i="1"/>
  <c r="P47" i="1"/>
  <c r="O47" i="1"/>
  <c r="N47" i="1"/>
  <c r="M47" i="1"/>
  <c r="L47" i="1"/>
  <c r="K47" i="1"/>
  <c r="J47" i="1"/>
  <c r="S46" i="1"/>
  <c r="Q46" i="1"/>
  <c r="P46" i="1"/>
  <c r="O46" i="1"/>
  <c r="N46" i="1"/>
  <c r="M46" i="1"/>
  <c r="L46" i="1"/>
  <c r="K46" i="1"/>
  <c r="J46" i="1"/>
  <c r="T46" i="1" s="1"/>
  <c r="S45" i="1"/>
  <c r="Q45" i="1"/>
  <c r="P45" i="1"/>
  <c r="O45" i="1"/>
  <c r="N45" i="1"/>
  <c r="M45" i="1"/>
  <c r="L45" i="1"/>
  <c r="K45" i="1"/>
  <c r="J45" i="1"/>
  <c r="S40" i="1"/>
  <c r="Q40" i="1"/>
  <c r="P40" i="1"/>
  <c r="O40" i="1"/>
  <c r="N40" i="1"/>
  <c r="M40" i="1"/>
  <c r="L40" i="1"/>
  <c r="K40" i="1"/>
  <c r="J40" i="1"/>
  <c r="T40" i="1" s="1"/>
  <c r="S39" i="1"/>
  <c r="Q39" i="1"/>
  <c r="P39" i="1"/>
  <c r="O39" i="1"/>
  <c r="N39" i="1"/>
  <c r="M39" i="1"/>
  <c r="L39" i="1"/>
  <c r="K39" i="1"/>
  <c r="J39" i="1"/>
  <c r="S38" i="1"/>
  <c r="Q38" i="1"/>
  <c r="P38" i="1"/>
  <c r="O38" i="1"/>
  <c r="N38" i="1"/>
  <c r="M38" i="1"/>
  <c r="L38" i="1"/>
  <c r="K38" i="1"/>
  <c r="J38" i="1"/>
  <c r="T38" i="1" s="1"/>
  <c r="S37" i="1"/>
  <c r="Q37" i="1"/>
  <c r="P37" i="1"/>
  <c r="O37" i="1"/>
  <c r="N37" i="1"/>
  <c r="M37" i="1"/>
  <c r="L37" i="1"/>
  <c r="K37" i="1"/>
  <c r="J37" i="1"/>
  <c r="S36" i="1"/>
  <c r="Q36" i="1"/>
  <c r="P36" i="1"/>
  <c r="O36" i="1"/>
  <c r="N36" i="1"/>
  <c r="M36" i="1"/>
  <c r="L36" i="1"/>
  <c r="K36" i="1"/>
  <c r="J36" i="1"/>
  <c r="T36" i="1" s="1"/>
  <c r="S35" i="1"/>
  <c r="Q35" i="1"/>
  <c r="P35" i="1"/>
  <c r="O35" i="1"/>
  <c r="N35" i="1"/>
  <c r="M35" i="1"/>
  <c r="L35" i="1"/>
  <c r="K35" i="1"/>
  <c r="J35" i="1"/>
  <c r="X42" i="1" l="1"/>
  <c r="V42" i="1"/>
  <c r="Y42" i="1"/>
  <c r="AA42" i="1"/>
  <c r="W43" i="1"/>
  <c r="X44" i="1"/>
  <c r="W42" i="1"/>
  <c r="U42" i="1"/>
  <c r="Z37" i="1"/>
  <c r="Z42" i="1"/>
  <c r="V37" i="1"/>
  <c r="E36" i="15"/>
  <c r="C37" i="15"/>
  <c r="G37" i="15"/>
  <c r="B37" i="15"/>
  <c r="O38" i="15"/>
  <c r="F18" i="15"/>
  <c r="E18" i="15"/>
  <c r="D18" i="15"/>
  <c r="O20" i="15"/>
  <c r="G19" i="15"/>
  <c r="B19" i="15"/>
  <c r="C19" i="15"/>
  <c r="F36" i="15"/>
  <c r="D36" i="15"/>
  <c r="V47" i="1"/>
  <c r="Y41" i="1"/>
  <c r="X38" i="1"/>
  <c r="X46" i="1"/>
  <c r="V43" i="1"/>
  <c r="Y44" i="1"/>
  <c r="AA44" i="1"/>
  <c r="W41" i="1"/>
  <c r="Z43" i="1"/>
  <c r="U44" i="1"/>
  <c r="Z44" i="1"/>
  <c r="X36" i="1"/>
  <c r="X40" i="1"/>
  <c r="X41" i="1"/>
  <c r="V44" i="1"/>
  <c r="Y43" i="1"/>
  <c r="AA43" i="1"/>
  <c r="W44" i="1"/>
  <c r="Z41" i="1"/>
  <c r="U43" i="1"/>
  <c r="V39" i="1"/>
  <c r="V41" i="1"/>
  <c r="AA41" i="1"/>
  <c r="U41" i="1"/>
  <c r="V36" i="1"/>
  <c r="Z38" i="1"/>
  <c r="V40" i="1"/>
  <c r="Z40" i="1"/>
  <c r="V46" i="1"/>
  <c r="V48" i="1"/>
  <c r="Z48" i="1"/>
  <c r="Y35" i="1"/>
  <c r="W36" i="1"/>
  <c r="AA36" i="1"/>
  <c r="W38" i="1"/>
  <c r="AA38" i="1"/>
  <c r="U39" i="1"/>
  <c r="W40" i="1"/>
  <c r="AA40" i="1"/>
  <c r="W46" i="1"/>
  <c r="AA46" i="1"/>
  <c r="U36" i="1"/>
  <c r="Y36" i="1"/>
  <c r="U38" i="1"/>
  <c r="Y38" i="1"/>
  <c r="U40" i="1"/>
  <c r="Y40" i="1"/>
  <c r="U46" i="1"/>
  <c r="Y46" i="1"/>
  <c r="U48" i="1"/>
  <c r="Y48" i="1"/>
  <c r="V38" i="1"/>
  <c r="Z46" i="1"/>
  <c r="Y47" i="1"/>
  <c r="AA49" i="1"/>
  <c r="W48" i="1"/>
  <c r="W37" i="1"/>
  <c r="AA45" i="1"/>
  <c r="AA48" i="1"/>
  <c r="X37" i="1"/>
  <c r="Z36" i="1"/>
  <c r="X48" i="1"/>
  <c r="Z35" i="1"/>
  <c r="Z39" i="1"/>
  <c r="X45" i="1"/>
  <c r="X39" i="1"/>
  <c r="V45" i="1"/>
  <c r="Z45" i="1"/>
  <c r="X47" i="1"/>
  <c r="V49" i="1"/>
  <c r="Z49" i="1"/>
  <c r="X35" i="1"/>
  <c r="V35" i="1"/>
  <c r="Z47" i="1"/>
  <c r="X49" i="1"/>
  <c r="U35" i="1"/>
  <c r="AA37" i="1"/>
  <c r="Y39" i="1"/>
  <c r="T37" i="1"/>
  <c r="T45" i="1"/>
  <c r="T49" i="1"/>
  <c r="AA35" i="1"/>
  <c r="AA39" i="1"/>
  <c r="U45" i="1"/>
  <c r="AA47" i="1"/>
  <c r="U49" i="1"/>
  <c r="Y49" i="1"/>
  <c r="W35" i="1"/>
  <c r="U37" i="1"/>
  <c r="Y37" i="1"/>
  <c r="W39" i="1"/>
  <c r="Y45" i="1"/>
  <c r="W47" i="1"/>
  <c r="T35" i="1"/>
  <c r="T39" i="1"/>
  <c r="T47" i="1"/>
  <c r="W45" i="1"/>
  <c r="U47" i="1"/>
  <c r="W49" i="1"/>
  <c r="Q4" i="1"/>
  <c r="P4" i="1"/>
  <c r="O4" i="1"/>
  <c r="N4" i="1"/>
  <c r="M4" i="1"/>
  <c r="L4" i="1"/>
  <c r="K4" i="1"/>
  <c r="J4" i="1"/>
  <c r="T4" i="1" s="1"/>
  <c r="S4" i="1"/>
  <c r="S50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AA2" i="1"/>
  <c r="Z2" i="1"/>
  <c r="Y2" i="1"/>
  <c r="X2" i="1"/>
  <c r="W2" i="1"/>
  <c r="V2" i="1"/>
  <c r="U2" i="1"/>
  <c r="H20" i="15" l="1"/>
  <c r="I20" i="15"/>
  <c r="M20" i="15"/>
  <c r="C20" i="15"/>
  <c r="B20" i="15"/>
  <c r="G20" i="15"/>
  <c r="O21" i="15"/>
  <c r="M38" i="15"/>
  <c r="C38" i="15"/>
  <c r="I38" i="15"/>
  <c r="B38" i="15"/>
  <c r="H38" i="15"/>
  <c r="G38" i="15"/>
  <c r="O39" i="15"/>
  <c r="F37" i="15"/>
  <c r="D37" i="15"/>
  <c r="E37" i="15"/>
  <c r="F19" i="15"/>
  <c r="D19" i="15"/>
  <c r="E19" i="15"/>
  <c r="Q50" i="1"/>
  <c r="P50" i="1"/>
  <c r="O50" i="1"/>
  <c r="N50" i="1"/>
  <c r="M50" i="1"/>
  <c r="L50" i="1"/>
  <c r="K50" i="1"/>
  <c r="J50" i="1"/>
  <c r="T50" i="1" s="1"/>
  <c r="Q34" i="1"/>
  <c r="P34" i="1"/>
  <c r="O34" i="1"/>
  <c r="N34" i="1"/>
  <c r="M34" i="1"/>
  <c r="L34" i="1"/>
  <c r="K34" i="1"/>
  <c r="J34" i="1"/>
  <c r="T34" i="1" s="1"/>
  <c r="Q33" i="1"/>
  <c r="P33" i="1"/>
  <c r="O33" i="1"/>
  <c r="N33" i="1"/>
  <c r="M33" i="1"/>
  <c r="L33" i="1"/>
  <c r="K33" i="1"/>
  <c r="J33" i="1"/>
  <c r="T33" i="1" s="1"/>
  <c r="Q32" i="1"/>
  <c r="P32" i="1"/>
  <c r="O32" i="1"/>
  <c r="N32" i="1"/>
  <c r="M32" i="1"/>
  <c r="L32" i="1"/>
  <c r="K32" i="1"/>
  <c r="J32" i="1"/>
  <c r="T32" i="1" s="1"/>
  <c r="Q31" i="1"/>
  <c r="P31" i="1"/>
  <c r="O31" i="1"/>
  <c r="N31" i="1"/>
  <c r="M31" i="1"/>
  <c r="L31" i="1"/>
  <c r="K31" i="1"/>
  <c r="J31" i="1"/>
  <c r="T31" i="1" s="1"/>
  <c r="Q30" i="1"/>
  <c r="P30" i="1"/>
  <c r="O30" i="1"/>
  <c r="N30" i="1"/>
  <c r="M30" i="1"/>
  <c r="L30" i="1"/>
  <c r="K30" i="1"/>
  <c r="J30" i="1"/>
  <c r="T30" i="1" s="1"/>
  <c r="Q29" i="1"/>
  <c r="P29" i="1"/>
  <c r="O29" i="1"/>
  <c r="N29" i="1"/>
  <c r="M29" i="1"/>
  <c r="L29" i="1"/>
  <c r="K29" i="1"/>
  <c r="J29" i="1"/>
  <c r="T29" i="1" s="1"/>
  <c r="Q28" i="1"/>
  <c r="P28" i="1"/>
  <c r="O28" i="1"/>
  <c r="N28" i="1"/>
  <c r="M28" i="1"/>
  <c r="L28" i="1"/>
  <c r="K28" i="1"/>
  <c r="J28" i="1"/>
  <c r="T28" i="1" s="1"/>
  <c r="Q27" i="1"/>
  <c r="P27" i="1"/>
  <c r="O27" i="1"/>
  <c r="N27" i="1"/>
  <c r="M27" i="1"/>
  <c r="L27" i="1"/>
  <c r="K27" i="1"/>
  <c r="J27" i="1"/>
  <c r="T27" i="1" s="1"/>
  <c r="Q26" i="1"/>
  <c r="P26" i="1"/>
  <c r="O26" i="1"/>
  <c r="N26" i="1"/>
  <c r="M26" i="1"/>
  <c r="L26" i="1"/>
  <c r="K26" i="1"/>
  <c r="J26" i="1"/>
  <c r="T26" i="1" s="1"/>
  <c r="Q25" i="1"/>
  <c r="P25" i="1"/>
  <c r="O25" i="1"/>
  <c r="N25" i="1"/>
  <c r="M25" i="1"/>
  <c r="L25" i="1"/>
  <c r="K25" i="1"/>
  <c r="J25" i="1"/>
  <c r="T25" i="1" s="1"/>
  <c r="Q24" i="1"/>
  <c r="P24" i="1"/>
  <c r="O24" i="1"/>
  <c r="N24" i="1"/>
  <c r="M24" i="1"/>
  <c r="L24" i="1"/>
  <c r="K24" i="1"/>
  <c r="J24" i="1"/>
  <c r="T24" i="1" s="1"/>
  <c r="Q23" i="1"/>
  <c r="P23" i="1"/>
  <c r="O23" i="1"/>
  <c r="N23" i="1"/>
  <c r="M23" i="1"/>
  <c r="L23" i="1"/>
  <c r="K23" i="1"/>
  <c r="J23" i="1"/>
  <c r="T23" i="1" s="1"/>
  <c r="Q22" i="1"/>
  <c r="P22" i="1"/>
  <c r="O22" i="1"/>
  <c r="N22" i="1"/>
  <c r="M22" i="1"/>
  <c r="L22" i="1"/>
  <c r="K22" i="1"/>
  <c r="J22" i="1"/>
  <c r="T22" i="1" s="1"/>
  <c r="Q21" i="1"/>
  <c r="P21" i="1"/>
  <c r="O21" i="1"/>
  <c r="N21" i="1"/>
  <c r="M21" i="1"/>
  <c r="L21" i="1"/>
  <c r="K21" i="1"/>
  <c r="J21" i="1"/>
  <c r="T21" i="1" s="1"/>
  <c r="Q20" i="1"/>
  <c r="P20" i="1"/>
  <c r="O20" i="1"/>
  <c r="N20" i="1"/>
  <c r="M20" i="1"/>
  <c r="L20" i="1"/>
  <c r="K20" i="1"/>
  <c r="J20" i="1"/>
  <c r="T20" i="1" s="1"/>
  <c r="Q19" i="1"/>
  <c r="P19" i="1"/>
  <c r="O19" i="1"/>
  <c r="N19" i="1"/>
  <c r="M19" i="1"/>
  <c r="L19" i="1"/>
  <c r="K19" i="1"/>
  <c r="J19" i="1"/>
  <c r="T19" i="1" s="1"/>
  <c r="Q18" i="1"/>
  <c r="P18" i="1"/>
  <c r="O18" i="1"/>
  <c r="N18" i="1"/>
  <c r="M18" i="1"/>
  <c r="L18" i="1"/>
  <c r="K18" i="1"/>
  <c r="J18" i="1"/>
  <c r="T18" i="1" s="1"/>
  <c r="Q17" i="1"/>
  <c r="P17" i="1"/>
  <c r="O17" i="1"/>
  <c r="N17" i="1"/>
  <c r="M17" i="1"/>
  <c r="L17" i="1"/>
  <c r="K17" i="1"/>
  <c r="J17" i="1"/>
  <c r="T17" i="1" s="1"/>
  <c r="Q16" i="1"/>
  <c r="P16" i="1"/>
  <c r="O16" i="1"/>
  <c r="N16" i="1"/>
  <c r="M16" i="1"/>
  <c r="L16" i="1"/>
  <c r="K16" i="1"/>
  <c r="J16" i="1"/>
  <c r="T16" i="1" s="1"/>
  <c r="Q15" i="1"/>
  <c r="P15" i="1"/>
  <c r="O15" i="1"/>
  <c r="N15" i="1"/>
  <c r="M15" i="1"/>
  <c r="L15" i="1"/>
  <c r="K15" i="1"/>
  <c r="J15" i="1"/>
  <c r="T15" i="1" s="1"/>
  <c r="Q14" i="1"/>
  <c r="P14" i="1"/>
  <c r="O14" i="1"/>
  <c r="N14" i="1"/>
  <c r="M14" i="1"/>
  <c r="L14" i="1"/>
  <c r="K14" i="1"/>
  <c r="J14" i="1"/>
  <c r="T14" i="1" s="1"/>
  <c r="Q13" i="1"/>
  <c r="P13" i="1"/>
  <c r="O13" i="1"/>
  <c r="N13" i="1"/>
  <c r="M13" i="1"/>
  <c r="L13" i="1"/>
  <c r="K13" i="1"/>
  <c r="J13" i="1"/>
  <c r="T13" i="1" s="1"/>
  <c r="Q12" i="1"/>
  <c r="P12" i="1"/>
  <c r="O12" i="1"/>
  <c r="N12" i="1"/>
  <c r="M12" i="1"/>
  <c r="L12" i="1"/>
  <c r="K12" i="1"/>
  <c r="J12" i="1"/>
  <c r="T12" i="1" s="1"/>
  <c r="Q11" i="1"/>
  <c r="P11" i="1"/>
  <c r="O11" i="1"/>
  <c r="N11" i="1"/>
  <c r="M11" i="1"/>
  <c r="L11" i="1"/>
  <c r="K11" i="1"/>
  <c r="J11" i="1"/>
  <c r="T11" i="1" s="1"/>
  <c r="Q10" i="1"/>
  <c r="P10" i="1"/>
  <c r="O10" i="1"/>
  <c r="N10" i="1"/>
  <c r="M10" i="1"/>
  <c r="L10" i="1"/>
  <c r="K10" i="1"/>
  <c r="J10" i="1"/>
  <c r="T10" i="1" s="1"/>
  <c r="Q9" i="1"/>
  <c r="P9" i="1"/>
  <c r="O9" i="1"/>
  <c r="N9" i="1"/>
  <c r="M9" i="1"/>
  <c r="L9" i="1"/>
  <c r="K9" i="1"/>
  <c r="J9" i="1"/>
  <c r="T9" i="1" s="1"/>
  <c r="Q8" i="1"/>
  <c r="P8" i="1"/>
  <c r="O8" i="1"/>
  <c r="N8" i="1"/>
  <c r="M8" i="1"/>
  <c r="L8" i="1"/>
  <c r="K8" i="1"/>
  <c r="J8" i="1"/>
  <c r="T8" i="1" s="1"/>
  <c r="Q7" i="1"/>
  <c r="P7" i="1"/>
  <c r="O7" i="1"/>
  <c r="N7" i="1"/>
  <c r="M7" i="1"/>
  <c r="L7" i="1"/>
  <c r="K7" i="1"/>
  <c r="J7" i="1"/>
  <c r="T7" i="1" s="1"/>
  <c r="Q6" i="1"/>
  <c r="P6" i="1"/>
  <c r="O6" i="1"/>
  <c r="N6" i="1"/>
  <c r="M6" i="1"/>
  <c r="L6" i="1"/>
  <c r="K6" i="1"/>
  <c r="J6" i="1"/>
  <c r="T6" i="1" s="1"/>
  <c r="Q5" i="1"/>
  <c r="P5" i="1"/>
  <c r="O5" i="1"/>
  <c r="N5" i="1"/>
  <c r="M5" i="1"/>
  <c r="L5" i="1"/>
  <c r="K5" i="1"/>
  <c r="J5" i="1"/>
  <c r="T5" i="1" s="1"/>
  <c r="E38" i="15" l="1"/>
  <c r="K38" i="15"/>
  <c r="L38" i="15"/>
  <c r="J38" i="15"/>
  <c r="F38" i="15"/>
  <c r="D38" i="15"/>
  <c r="H21" i="15"/>
  <c r="C21" i="15"/>
  <c r="I21" i="15"/>
  <c r="B21" i="15"/>
  <c r="M21" i="15"/>
  <c r="G21" i="15"/>
  <c r="O23" i="15"/>
  <c r="G39" i="15"/>
  <c r="M39" i="15"/>
  <c r="C39" i="15"/>
  <c r="E39" i="15" s="1"/>
  <c r="I39" i="15"/>
  <c r="B39" i="15"/>
  <c r="H39" i="15"/>
  <c r="O41" i="15"/>
  <c r="D20" i="15"/>
  <c r="F20" i="15"/>
  <c r="E20" i="15"/>
  <c r="L20" i="15"/>
  <c r="J20" i="15"/>
  <c r="K20" i="15"/>
  <c r="X19" i="1"/>
  <c r="X18" i="1"/>
  <c r="X24" i="1"/>
  <c r="X27" i="1"/>
  <c r="U18" i="1"/>
  <c r="Y18" i="1"/>
  <c r="U19" i="1"/>
  <c r="Y19" i="1"/>
  <c r="U24" i="1"/>
  <c r="Y24" i="1"/>
  <c r="U26" i="1"/>
  <c r="Y26" i="1"/>
  <c r="U27" i="1"/>
  <c r="Y27" i="1"/>
  <c r="X26" i="1"/>
  <c r="V18" i="1"/>
  <c r="Z18" i="1"/>
  <c r="V19" i="1"/>
  <c r="Z19" i="1"/>
  <c r="V24" i="1"/>
  <c r="Z24" i="1"/>
  <c r="V26" i="1"/>
  <c r="Z26" i="1"/>
  <c r="V27" i="1"/>
  <c r="Z27" i="1"/>
  <c r="W18" i="1"/>
  <c r="AA18" i="1"/>
  <c r="W19" i="1"/>
  <c r="AA19" i="1"/>
  <c r="W24" i="1"/>
  <c r="AA24" i="1"/>
  <c r="W26" i="1"/>
  <c r="AA26" i="1"/>
  <c r="W27" i="1"/>
  <c r="AA27" i="1"/>
  <c r="X11" i="1"/>
  <c r="X5" i="1"/>
  <c r="X8" i="1"/>
  <c r="X9" i="1"/>
  <c r="X10" i="1"/>
  <c r="X6" i="1"/>
  <c r="V5" i="1"/>
  <c r="V6" i="1"/>
  <c r="Z7" i="1"/>
  <c r="Z8" i="1"/>
  <c r="Z9" i="1"/>
  <c r="X7" i="1"/>
  <c r="Z5" i="1"/>
  <c r="Z6" i="1"/>
  <c r="V7" i="1"/>
  <c r="V8" i="1"/>
  <c r="V9" i="1"/>
  <c r="V10" i="1"/>
  <c r="Z10" i="1"/>
  <c r="V11" i="1"/>
  <c r="Z11" i="1"/>
  <c r="V12" i="1"/>
  <c r="Z12" i="1"/>
  <c r="V13" i="1"/>
  <c r="Z13" i="1"/>
  <c r="V14" i="1"/>
  <c r="Z14" i="1"/>
  <c r="V15" i="1"/>
  <c r="Z15" i="1"/>
  <c r="V17" i="1"/>
  <c r="Z17" i="1"/>
  <c r="V20" i="1"/>
  <c r="Z20" i="1"/>
  <c r="V22" i="1"/>
  <c r="Z22" i="1"/>
  <c r="V23" i="1"/>
  <c r="Z23" i="1"/>
  <c r="V28" i="1"/>
  <c r="Z28" i="1"/>
  <c r="V31" i="1"/>
  <c r="Z31" i="1"/>
  <c r="V32" i="1"/>
  <c r="Z32" i="1"/>
  <c r="V33" i="1"/>
  <c r="Z33" i="1"/>
  <c r="V34" i="1"/>
  <c r="Z34" i="1"/>
  <c r="V50" i="1"/>
  <c r="Z50" i="1"/>
  <c r="W5" i="1"/>
  <c r="AA5" i="1"/>
  <c r="W6" i="1"/>
  <c r="AA6" i="1"/>
  <c r="W7" i="1"/>
  <c r="AA7" i="1"/>
  <c r="W8" i="1"/>
  <c r="AA8" i="1"/>
  <c r="W9" i="1"/>
  <c r="AA9" i="1"/>
  <c r="W10" i="1"/>
  <c r="AA10" i="1"/>
  <c r="W11" i="1"/>
  <c r="AA11" i="1"/>
  <c r="W12" i="1"/>
  <c r="AA12" i="1"/>
  <c r="W13" i="1"/>
  <c r="AA13" i="1"/>
  <c r="W14" i="1"/>
  <c r="AA14" i="1"/>
  <c r="W15" i="1"/>
  <c r="AA15" i="1"/>
  <c r="W17" i="1"/>
  <c r="AA17" i="1"/>
  <c r="W20" i="1"/>
  <c r="AA20" i="1"/>
  <c r="W22" i="1"/>
  <c r="AA22" i="1"/>
  <c r="W23" i="1"/>
  <c r="AA23" i="1"/>
  <c r="W28" i="1"/>
  <c r="AA28" i="1"/>
  <c r="W31" i="1"/>
  <c r="AA31" i="1"/>
  <c r="W32" i="1"/>
  <c r="AA32" i="1"/>
  <c r="W33" i="1"/>
  <c r="AA33" i="1"/>
  <c r="W34" i="1"/>
  <c r="AA34" i="1"/>
  <c r="W50" i="1"/>
  <c r="AA50" i="1"/>
  <c r="X12" i="1"/>
  <c r="X13" i="1"/>
  <c r="X14" i="1"/>
  <c r="X15" i="1"/>
  <c r="X17" i="1"/>
  <c r="X20" i="1"/>
  <c r="X22" i="1"/>
  <c r="X23" i="1"/>
  <c r="X28" i="1"/>
  <c r="X31" i="1"/>
  <c r="X32" i="1"/>
  <c r="X33" i="1"/>
  <c r="X34" i="1"/>
  <c r="X50" i="1"/>
  <c r="U5" i="1"/>
  <c r="Y5" i="1"/>
  <c r="U6" i="1"/>
  <c r="Y6" i="1"/>
  <c r="U7" i="1"/>
  <c r="Y7" i="1"/>
  <c r="U8" i="1"/>
  <c r="Y8" i="1"/>
  <c r="U9" i="1"/>
  <c r="Y9" i="1"/>
  <c r="U10" i="1"/>
  <c r="Y10" i="1"/>
  <c r="U11" i="1"/>
  <c r="Y11" i="1"/>
  <c r="U12" i="1"/>
  <c r="Y12" i="1"/>
  <c r="U13" i="1"/>
  <c r="Y13" i="1"/>
  <c r="U14" i="1"/>
  <c r="Y14" i="1"/>
  <c r="U15" i="1"/>
  <c r="Y15" i="1"/>
  <c r="U17" i="1"/>
  <c r="Y17" i="1"/>
  <c r="U20" i="1"/>
  <c r="Y20" i="1"/>
  <c r="U22" i="1"/>
  <c r="Y22" i="1"/>
  <c r="U23" i="1"/>
  <c r="Y23" i="1"/>
  <c r="U28" i="1"/>
  <c r="Y28" i="1"/>
  <c r="U31" i="1"/>
  <c r="Y31" i="1"/>
  <c r="U32" i="1"/>
  <c r="Y32" i="1"/>
  <c r="U33" i="1"/>
  <c r="Y33" i="1"/>
  <c r="U34" i="1"/>
  <c r="Y34" i="1"/>
  <c r="U50" i="1"/>
  <c r="Y50" i="1"/>
  <c r="D21" i="15" l="1"/>
  <c r="F21" i="15"/>
  <c r="E21" i="15"/>
  <c r="D39" i="15"/>
  <c r="F39" i="15"/>
  <c r="K39" i="15"/>
  <c r="M23" i="15"/>
  <c r="G23" i="15"/>
  <c r="I23" i="15"/>
  <c r="C23" i="15"/>
  <c r="H23" i="15"/>
  <c r="B23" i="15"/>
  <c r="O24" i="15"/>
  <c r="H41" i="15"/>
  <c r="G41" i="15"/>
  <c r="M41" i="15"/>
  <c r="C41" i="15"/>
  <c r="I41" i="15"/>
  <c r="K41" i="15" s="1"/>
  <c r="B41" i="15"/>
  <c r="O42" i="15"/>
  <c r="J39" i="15"/>
  <c r="L39" i="15"/>
  <c r="J21" i="15"/>
  <c r="L21" i="15"/>
  <c r="K21" i="15"/>
  <c r="AC3" i="1"/>
  <c r="AC4" i="1"/>
  <c r="I42" i="15" l="1"/>
  <c r="B42" i="15"/>
  <c r="H42" i="15"/>
  <c r="G42" i="15"/>
  <c r="M42" i="15"/>
  <c r="C42" i="15"/>
  <c r="E42" i="15" s="1"/>
  <c r="O40" i="15"/>
  <c r="F23" i="15"/>
  <c r="D23" i="15"/>
  <c r="L23" i="15"/>
  <c r="J23" i="15"/>
  <c r="F41" i="15"/>
  <c r="D41" i="15"/>
  <c r="L41" i="15"/>
  <c r="J41" i="15"/>
  <c r="E23" i="15"/>
  <c r="E41" i="15"/>
  <c r="M24" i="15"/>
  <c r="G24" i="15"/>
  <c r="I24" i="15"/>
  <c r="C24" i="15"/>
  <c r="H24" i="15"/>
  <c r="B24" i="15"/>
  <c r="O22" i="15"/>
  <c r="K23" i="15"/>
  <c r="K42" i="15" l="1"/>
  <c r="J24" i="15"/>
  <c r="L24" i="15"/>
  <c r="H22" i="15"/>
  <c r="B22" i="15"/>
  <c r="M22" i="15"/>
  <c r="G22" i="15"/>
  <c r="I22" i="15"/>
  <c r="C22" i="15"/>
  <c r="K24" i="15"/>
  <c r="D24" i="15"/>
  <c r="F24" i="15"/>
  <c r="M40" i="15"/>
  <c r="C40" i="15"/>
  <c r="I40" i="15"/>
  <c r="B40" i="15"/>
  <c r="H40" i="15"/>
  <c r="G40" i="15"/>
  <c r="J42" i="15"/>
  <c r="L42" i="15"/>
  <c r="D42" i="15"/>
  <c r="F42" i="15"/>
  <c r="E24" i="15"/>
  <c r="F22" i="15" l="1"/>
  <c r="D22" i="15"/>
  <c r="E22" i="15"/>
  <c r="F40" i="15"/>
  <c r="D40" i="15"/>
  <c r="E40" i="15"/>
  <c r="L22" i="15"/>
  <c r="J22" i="15"/>
  <c r="K22" i="15"/>
  <c r="L40" i="15"/>
  <c r="J40" i="15"/>
  <c r="K40" i="15"/>
</calcChain>
</file>

<file path=xl/sharedStrings.xml><?xml version="1.0" encoding="utf-8"?>
<sst xmlns="http://schemas.openxmlformats.org/spreadsheetml/2006/main" count="3659" uniqueCount="420">
  <si>
    <t>EVAR</t>
  </si>
  <si>
    <t>NN</t>
  </si>
  <si>
    <t>JR</t>
  </si>
  <si>
    <t>SR</t>
  </si>
  <si>
    <t>A2</t>
  </si>
  <si>
    <t>C3</t>
  </si>
  <si>
    <t>Total</t>
  </si>
  <si>
    <t>Alto</t>
  </si>
  <si>
    <t>Medio Alto</t>
  </si>
  <si>
    <t>Medio</t>
  </si>
  <si>
    <t>Medio Bajo</t>
  </si>
  <si>
    <t>Bajo</t>
  </si>
  <si>
    <t>0-5m</t>
  </si>
  <si>
    <t>6-11m</t>
  </si>
  <si>
    <t>12-17m</t>
  </si>
  <si>
    <t>18-23m</t>
  </si>
  <si>
    <t>M</t>
  </si>
  <si>
    <t>F</t>
  </si>
  <si>
    <t>0 NBI</t>
  </si>
  <si>
    <t>1 NBI</t>
  </si>
  <si>
    <t>2 NBI</t>
  </si>
  <si>
    <t>3 NBI</t>
  </si>
  <si>
    <t>0 R24</t>
  </si>
  <si>
    <t>1 R24</t>
  </si>
  <si>
    <t>2 R24</t>
  </si>
  <si>
    <t>3 R24</t>
  </si>
  <si>
    <t>Nov</t>
  </si>
  <si>
    <t>Dic</t>
  </si>
  <si>
    <t>Ene</t>
  </si>
  <si>
    <t>Feb</t>
  </si>
  <si>
    <t>EQP A</t>
  </si>
  <si>
    <t>EQP B</t>
  </si>
  <si>
    <t>V1</t>
  </si>
  <si>
    <t>V2</t>
  </si>
  <si>
    <t>V3</t>
  </si>
  <si>
    <t>V4</t>
  </si>
  <si>
    <t>V5</t>
  </si>
  <si>
    <t>V6</t>
  </si>
  <si>
    <t>NVAR</t>
  </si>
  <si>
    <t>FRDENER</t>
  </si>
  <si>
    <t>FRDGRAS</t>
  </si>
  <si>
    <t>FRDHIER</t>
  </si>
  <si>
    <t>FRDPROT</t>
  </si>
  <si>
    <t>FRDVITA</t>
  </si>
  <si>
    <t>FRDZINC</t>
  </si>
  <si>
    <t>AAVG</t>
  </si>
  <si>
    <t>AVAR</t>
  </si>
  <si>
    <t>ASDV</t>
  </si>
  <si>
    <t>ASKW</t>
  </si>
  <si>
    <t>AKRT</t>
  </si>
  <si>
    <t>Kurtosis</t>
  </si>
  <si>
    <t>CAVG</t>
  </si>
  <si>
    <t>CVAR</t>
  </si>
  <si>
    <t>CSDV</t>
  </si>
  <si>
    <t>CSKW</t>
  </si>
  <si>
    <t>CKRT</t>
  </si>
  <si>
    <t>AADT</t>
  </si>
  <si>
    <t>AVARU</t>
  </si>
  <si>
    <t>AVARM</t>
  </si>
  <si>
    <t>AMEDF</t>
  </si>
  <si>
    <t>ATHV</t>
  </si>
  <si>
    <t>ATTS</t>
  </si>
  <si>
    <t>CADT</t>
  </si>
  <si>
    <t>CVARU</t>
  </si>
  <si>
    <t>CVARM</t>
  </si>
  <si>
    <t>CMEDF</t>
  </si>
  <si>
    <t>CTHV</t>
  </si>
  <si>
    <t>CTTS</t>
  </si>
  <si>
    <t>L1ETV</t>
  </si>
  <si>
    <t>L1SEV</t>
  </si>
  <si>
    <t>L2ETV</t>
  </si>
  <si>
    <t>L2SEV</t>
  </si>
  <si>
    <t>RCORET</t>
  </si>
  <si>
    <t>RCORVA</t>
  </si>
  <si>
    <t>RCORNN</t>
  </si>
  <si>
    <t>Nutr</t>
  </si>
  <si>
    <t>FRDIODO</t>
  </si>
  <si>
    <t>ENERCF</t>
  </si>
  <si>
    <t>HIERMF</t>
  </si>
  <si>
    <t>GCONSF</t>
  </si>
  <si>
    <t>ENER</t>
  </si>
  <si>
    <t>PROT</t>
  </si>
  <si>
    <t>GRAS</t>
  </si>
  <si>
    <t>HIER</t>
  </si>
  <si>
    <t>VITA</t>
  </si>
  <si>
    <t>ZINC</t>
  </si>
  <si>
    <t>NTERM</t>
  </si>
  <si>
    <t>SSVY</t>
  </si>
  <si>
    <t>NNUTR</t>
  </si>
  <si>
    <t>(Intercept)</t>
  </si>
  <si>
    <t>DOW</t>
  </si>
  <si>
    <t>EdadM</t>
  </si>
  <si>
    <t>ESQC3</t>
  </si>
  <si>
    <t>EstratoBajo</t>
  </si>
  <si>
    <t>EstratoMedio</t>
  </si>
  <si>
    <t>EstratoMedio Alto</t>
  </si>
  <si>
    <t>EstratoMedio Bajo</t>
  </si>
  <si>
    <t>log(EdadM)</t>
  </si>
  <si>
    <t>R24SR</t>
  </si>
  <si>
    <t>SexoF</t>
  </si>
  <si>
    <t>Total R24</t>
  </si>
  <si>
    <t>NT</t>
  </si>
  <si>
    <t>PT</t>
  </si>
  <si>
    <t>MIN</t>
  </si>
  <si>
    <t>MAX</t>
  </si>
  <si>
    <t>TE &lt;-3]</t>
  </si>
  <si>
    <t>TE &lt;-3,-2]</t>
  </si>
  <si>
    <t>TE &lt;-2,-1]</t>
  </si>
  <si>
    <t>TE &lt;-1,1&gt;</t>
  </si>
  <si>
    <t>TE [1+&gt;</t>
  </si>
  <si>
    <t>PT&lt;-1]</t>
  </si>
  <si>
    <t>PT &lt;-1,1&gt;</t>
  </si>
  <si>
    <t>PT [1,2&gt;</t>
  </si>
  <si>
    <t>PT [2,3&gt;</t>
  </si>
  <si>
    <t>PT [3+&gt;</t>
  </si>
  <si>
    <t>Do</t>
  </si>
  <si>
    <t>Lu</t>
  </si>
  <si>
    <t>Ma</t>
  </si>
  <si>
    <t>Mi</t>
  </si>
  <si>
    <t>Ju</t>
  </si>
  <si>
    <t>Vi</t>
  </si>
  <si>
    <t>Sa</t>
  </si>
  <si>
    <t>Grados de Libertad</t>
  </si>
  <si>
    <t>Prueba de Heterogeneidad</t>
  </si>
  <si>
    <t>Prueba de Pendiente</t>
  </si>
  <si>
    <t>Prueba Anderson-Darling</t>
  </si>
  <si>
    <t>Varianza Entre Sujetos</t>
  </si>
  <si>
    <t>Varianza Intra Sujetos</t>
  </si>
  <si>
    <t>Razón Intra/Entre W/B</t>
  </si>
  <si>
    <t>Promedio</t>
  </si>
  <si>
    <t>Varianza</t>
  </si>
  <si>
    <t>Desviación Estándar</t>
  </si>
  <si>
    <t>Sesgo</t>
  </si>
  <si>
    <t>RWBA2</t>
  </si>
  <si>
    <t>RWBC3</t>
  </si>
  <si>
    <t>BMFUC</t>
  </si>
  <si>
    <t>SMFUC</t>
  </si>
  <si>
    <t>TMFUC</t>
  </si>
  <si>
    <t>PMFUC</t>
  </si>
  <si>
    <t>BMCU0</t>
  </si>
  <si>
    <t>SMCU0</t>
  </si>
  <si>
    <t>TMCU0</t>
  </si>
  <si>
    <t>PMCU0</t>
  </si>
  <si>
    <t>BMCP0</t>
  </si>
  <si>
    <t>SMCP0</t>
  </si>
  <si>
    <t>TMCP0</t>
  </si>
  <si>
    <t>PMCP0</t>
  </si>
  <si>
    <t>BMCS0</t>
  </si>
  <si>
    <t>SMCS0</t>
  </si>
  <si>
    <t>TMCS0</t>
  </si>
  <si>
    <t>PMCS0</t>
  </si>
  <si>
    <t>BMCUR</t>
  </si>
  <si>
    <t>SMCUR</t>
  </si>
  <si>
    <t>TMCUR</t>
  </si>
  <si>
    <t>PMCUR</t>
  </si>
  <si>
    <t>BMCSR</t>
  </si>
  <si>
    <t>SMCSR</t>
  </si>
  <si>
    <t>TMCSR</t>
  </si>
  <si>
    <t>PMCSR</t>
  </si>
  <si>
    <t>ZHAZ</t>
  </si>
  <si>
    <t>ZWHZ</t>
  </si>
  <si>
    <t>ESQC3:R24SR</t>
  </si>
  <si>
    <t>Energía</t>
  </si>
  <si>
    <t>Proteína</t>
  </si>
  <si>
    <t>Grasa</t>
  </si>
  <si>
    <t>Hierro</t>
  </si>
  <si>
    <t>Vitamina A</t>
  </si>
  <si>
    <t>Zinc</t>
  </si>
  <si>
    <t>Estimado L1</t>
  </si>
  <si>
    <t>Varianza L1</t>
  </si>
  <si>
    <t>Estimado L2</t>
  </si>
  <si>
    <t>Varianza L2</t>
  </si>
  <si>
    <t>Estimado de Correlación</t>
  </si>
  <si>
    <t>Varianza de Correlación</t>
  </si>
  <si>
    <t>Esquema</t>
  </si>
  <si>
    <t>NSUW</t>
  </si>
  <si>
    <t>EAMX</t>
  </si>
  <si>
    <t>SAMX</t>
  </si>
  <si>
    <t>DAMX</t>
  </si>
  <si>
    <t>LAMX</t>
  </si>
  <si>
    <t>UAMX</t>
  </si>
  <si>
    <t>EVAX</t>
  </si>
  <si>
    <t>LVAX</t>
  </si>
  <si>
    <t>UVAX</t>
  </si>
  <si>
    <t>ESDX</t>
  </si>
  <si>
    <t>LSDX</t>
  </si>
  <si>
    <t>USDX</t>
  </si>
  <si>
    <t>EP03</t>
  </si>
  <si>
    <t>LP03</t>
  </si>
  <si>
    <t>UP03</t>
  </si>
  <si>
    <t>EP05</t>
  </si>
  <si>
    <t>LP05</t>
  </si>
  <si>
    <t>UP05</t>
  </si>
  <si>
    <t>EP50</t>
  </si>
  <si>
    <t>LP50</t>
  </si>
  <si>
    <t>UP50</t>
  </si>
  <si>
    <t>EP95</t>
  </si>
  <si>
    <t>LP95</t>
  </si>
  <si>
    <t>UP95</t>
  </si>
  <si>
    <t>EP97</t>
  </si>
  <si>
    <t>LP97</t>
  </si>
  <si>
    <t>UP97</t>
  </si>
  <si>
    <t>EP20</t>
  </si>
  <si>
    <t>LP20</t>
  </si>
  <si>
    <t>UP20</t>
  </si>
  <si>
    <t>EP40</t>
  </si>
  <si>
    <t>LP40</t>
  </si>
  <si>
    <t>UP40</t>
  </si>
  <si>
    <t>EP60</t>
  </si>
  <si>
    <t>LP60</t>
  </si>
  <si>
    <t>UP60</t>
  </si>
  <si>
    <t>EP80</t>
  </si>
  <si>
    <t>LP80</t>
  </si>
  <si>
    <t>UP80</t>
  </si>
  <si>
    <t>EP25</t>
  </si>
  <si>
    <t>LP25</t>
  </si>
  <si>
    <t>UP25</t>
  </si>
  <si>
    <t>EP75</t>
  </si>
  <si>
    <t>LP75</t>
  </si>
  <si>
    <t>UP75</t>
  </si>
  <si>
    <t>LCAT</t>
  </si>
  <si>
    <t>LVAR</t>
  </si>
  <si>
    <t>LGRU</t>
  </si>
  <si>
    <t>LNUT</t>
  </si>
  <si>
    <t>total</t>
  </si>
  <si>
    <t>GEDAD</t>
  </si>
  <si>
    <t>Sexo</t>
  </si>
  <si>
    <t>Estrato</t>
  </si>
  <si>
    <t>ESQ</t>
  </si>
  <si>
    <t>R24</t>
  </si>
  <si>
    <t>A2JR</t>
  </si>
  <si>
    <t>EXNR</t>
  </si>
  <si>
    <t>A2SR</t>
  </si>
  <si>
    <t>C3JR</t>
  </si>
  <si>
    <t>NA</t>
  </si>
  <si>
    <t>C3SR</t>
  </si>
  <si>
    <t>EQP</t>
  </si>
  <si>
    <t>PROTGF</t>
  </si>
  <si>
    <t>GRASGF</t>
  </si>
  <si>
    <t>RETIUF</t>
  </si>
  <si>
    <t>ZINCMGF</t>
  </si>
  <si>
    <t>EFU</t>
  </si>
  <si>
    <t>PFU</t>
  </si>
  <si>
    <t>GFU</t>
  </si>
  <si>
    <t>HFU</t>
  </si>
  <si>
    <t>VFU</t>
  </si>
  <si>
    <t>ZFU</t>
  </si>
  <si>
    <t>DOM</t>
  </si>
  <si>
    <t>Constante</t>
  </si>
  <si>
    <t>Edad m</t>
  </si>
  <si>
    <t>Edad m (ln)</t>
  </si>
  <si>
    <t>Talla-Edad z</t>
  </si>
  <si>
    <t>Esquema C3 vs A2</t>
  </si>
  <si>
    <t>Nivel SR vs JR</t>
  </si>
  <si>
    <t>Día de la Semana</t>
  </si>
  <si>
    <t>Estrato MedioAlto vs Alto</t>
  </si>
  <si>
    <t>Peso-Talla z</t>
  </si>
  <si>
    <t>Día del Mes</t>
  </si>
  <si>
    <t>Esquema x Nivel</t>
  </si>
  <si>
    <t>Estrato Medio vs Alto</t>
  </si>
  <si>
    <t>Estrato MedioBajo vs Alto</t>
  </si>
  <si>
    <t>Estrato Bajo vs Alto</t>
  </si>
  <si>
    <t>Dependiente: Media de Consumo Usual</t>
  </si>
  <si>
    <t>Dependiente: Media de Consumo Único</t>
  </si>
  <si>
    <t>Único</t>
  </si>
  <si>
    <t>Usual</t>
  </si>
  <si>
    <t>Media</t>
  </si>
  <si>
    <t>Consumo</t>
  </si>
  <si>
    <t>Indicador</t>
  </si>
  <si>
    <t>Nutriente</t>
  </si>
  <si>
    <t>Nivel</t>
  </si>
  <si>
    <t>Var. LI</t>
  </si>
  <si>
    <t>Var. LS</t>
  </si>
  <si>
    <t>Med. LI</t>
  </si>
  <si>
    <t>Med. LS</t>
  </si>
  <si>
    <t>Vit. A</t>
  </si>
  <si>
    <t>Sem1</t>
  </si>
  <si>
    <t>Sem2</t>
  </si>
  <si>
    <t>Sem3</t>
  </si>
  <si>
    <t>Sem4</t>
  </si>
  <si>
    <t>IODO</t>
  </si>
  <si>
    <t>Iodo</t>
  </si>
  <si>
    <t>CS</t>
  </si>
  <si>
    <t>Modelo Completo - Significancia p</t>
  </si>
  <si>
    <t>Modelo Reducido - Estimado del Coeficiente b</t>
  </si>
  <si>
    <t>Modelo Reducido - Error Estándar del Coeficiente ES(b)</t>
  </si>
  <si>
    <t>Modelo Reducido - Significancia p</t>
  </si>
  <si>
    <t>TERM</t>
  </si>
  <si>
    <t>VDEP</t>
  </si>
  <si>
    <t>VPRD</t>
  </si>
  <si>
    <t>MTYP</t>
  </si>
  <si>
    <t>IPMAF</t>
  </si>
  <si>
    <t>QB</t>
  </si>
  <si>
    <t>GFREM01</t>
  </si>
  <si>
    <t>DEUP</t>
  </si>
  <si>
    <t>GA</t>
  </si>
  <si>
    <t>DMUP</t>
  </si>
  <si>
    <t>Indicadores TLRA</t>
  </si>
  <si>
    <t>BCSI</t>
  </si>
  <si>
    <t>SCSI</t>
  </si>
  <si>
    <t>TCSI</t>
  </si>
  <si>
    <t>PCSI</t>
  </si>
  <si>
    <t>B</t>
  </si>
  <si>
    <t>SEB</t>
  </si>
  <si>
    <t>OR</t>
  </si>
  <si>
    <t>LI</t>
  </si>
  <si>
    <t>LS</t>
  </si>
  <si>
    <t>p</t>
  </si>
  <si>
    <t>FEU</t>
  </si>
  <si>
    <t>FMU</t>
  </si>
  <si>
    <t>Adec. Usual TLRA Macro suma /3</t>
  </si>
  <si>
    <t>Adec. Usual TLRA Micro suma /3</t>
  </si>
  <si>
    <t>Dependiente: Indicador Dieta Mínima Aceptable (DMA)</t>
  </si>
  <si>
    <t>Dependiente: Indicador Alimentos Fuente de Vitamina A (AFVA)</t>
  </si>
  <si>
    <t>Modelo</t>
  </si>
  <si>
    <t>1</t>
  </si>
  <si>
    <t>M01</t>
  </si>
  <si>
    <t>M06</t>
  </si>
  <si>
    <t>M02</t>
  </si>
  <si>
    <t>M07</t>
  </si>
  <si>
    <t>M03</t>
  </si>
  <si>
    <t>M04</t>
  </si>
  <si>
    <t>M05</t>
  </si>
  <si>
    <t>M08</t>
  </si>
  <si>
    <t>M09</t>
  </si>
  <si>
    <t>M10</t>
  </si>
  <si>
    <t>M11</t>
  </si>
  <si>
    <t>2</t>
  </si>
  <si>
    <t>IODOUG</t>
  </si>
  <si>
    <t>Indicadores Originales</t>
  </si>
  <si>
    <t>V7</t>
  </si>
  <si>
    <t>V8</t>
  </si>
  <si>
    <t>V9</t>
  </si>
  <si>
    <t>V10</t>
  </si>
  <si>
    <t>V11</t>
  </si>
  <si>
    <t>V12</t>
  </si>
  <si>
    <t>AP50</t>
  </si>
  <si>
    <t>AASE</t>
  </si>
  <si>
    <t>AVSE</t>
  </si>
  <si>
    <t>ADSE</t>
  </si>
  <si>
    <t>ASSE</t>
  </si>
  <si>
    <t>AKSE</t>
  </si>
  <si>
    <t>AP50SE</t>
  </si>
  <si>
    <t>CP50</t>
  </si>
  <si>
    <t>CASE</t>
  </si>
  <si>
    <t>CVSE</t>
  </si>
  <si>
    <t>CDSE</t>
  </si>
  <si>
    <t>CSSE</t>
  </si>
  <si>
    <t>CKSE</t>
  </si>
  <si>
    <t>CP50SE</t>
  </si>
  <si>
    <t>ESB</t>
  </si>
  <si>
    <t>ESB:R24SR</t>
  </si>
  <si>
    <t>IFU</t>
  </si>
  <si>
    <t>Componente de Varianza W (Intra)</t>
  </si>
  <si>
    <t>Momento 4 (Kurtosis)</t>
  </si>
  <si>
    <t>Correlación Entre Días Consecutivos</t>
  </si>
  <si>
    <t>Insumos para la Estimación de Consumo Usual</t>
  </si>
  <si>
    <t>Diferencias en la Estimación de Consumo</t>
  </si>
  <si>
    <t>CATY</t>
  </si>
  <si>
    <t>ESVY</t>
  </si>
  <si>
    <t>XVAR</t>
  </si>
  <si>
    <t>YVAR</t>
  </si>
  <si>
    <t>LSVY</t>
  </si>
  <si>
    <t>USVY</t>
  </si>
  <si>
    <t>IPECU</t>
  </si>
  <si>
    <t>P</t>
  </si>
  <si>
    <t>IPPCU</t>
  </si>
  <si>
    <t>IPGCU</t>
  </si>
  <si>
    <t>IPHCU</t>
  </si>
  <si>
    <t>IPACU</t>
  </si>
  <si>
    <t>IPZCU</t>
  </si>
  <si>
    <t>IPECS</t>
  </si>
  <si>
    <t>IPPCS</t>
  </si>
  <si>
    <t>IPGCS</t>
  </si>
  <si>
    <t>IPHCS</t>
  </si>
  <si>
    <t>IPACS</t>
  </si>
  <si>
    <t>IPZCS</t>
  </si>
  <si>
    <t>IPMAC</t>
  </si>
  <si>
    <t>IPMIC</t>
  </si>
  <si>
    <t>IPNUT</t>
  </si>
  <si>
    <t>I5ECU</t>
  </si>
  <si>
    <t>I5PCU</t>
  </si>
  <si>
    <t>I5GCU</t>
  </si>
  <si>
    <t>I5HCU</t>
  </si>
  <si>
    <t>I5ACU</t>
  </si>
  <si>
    <t>I5ZCU</t>
  </si>
  <si>
    <t>I5ECS</t>
  </si>
  <si>
    <t>I5PCS</t>
  </si>
  <si>
    <t>I5GCS</t>
  </si>
  <si>
    <t>I5HCS</t>
  </si>
  <si>
    <t>I5ACS</t>
  </si>
  <si>
    <t>I5ZCS</t>
  </si>
  <si>
    <t>I5MAC</t>
  </si>
  <si>
    <t>I5MIC</t>
  </si>
  <si>
    <t>I5NUT</t>
  </si>
  <si>
    <t>Valor Diagnóstico de Indicadores Simples</t>
  </si>
  <si>
    <t>Sensibilidad DMA</t>
  </si>
  <si>
    <t>Especificidad DMA</t>
  </si>
  <si>
    <t>Sensibilidad AFVA</t>
  </si>
  <si>
    <t>Especificidad AFVA</t>
  </si>
  <si>
    <t>Sig. p Nivel de Nutricionista (JR vs SR)</t>
  </si>
  <si>
    <t>Sig. p Esquema (A2 vs C3)</t>
  </si>
  <si>
    <t>S</t>
  </si>
  <si>
    <t>LI95</t>
  </si>
  <si>
    <t>LS95</t>
  </si>
  <si>
    <t>E</t>
  </si>
  <si>
    <t>Versus Adecuación de Consumo Usual</t>
  </si>
  <si>
    <t>Indicador DMA</t>
  </si>
  <si>
    <t>Indicador AFVA</t>
  </si>
  <si>
    <t>CU</t>
  </si>
  <si>
    <t>0</t>
  </si>
  <si>
    <t>G</t>
  </si>
  <si>
    <t>H</t>
  </si>
  <si>
    <t>A</t>
  </si>
  <si>
    <t>Z</t>
  </si>
  <si>
    <t>I</t>
  </si>
  <si>
    <t>HIERMF2</t>
  </si>
  <si>
    <t>GCONSF2</t>
  </si>
  <si>
    <t>V13</t>
  </si>
  <si>
    <t>V14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</si>
</sst>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6" formatCode="0.0"/>
    <numFmt numFmtId="167" formatCode="0.0E+00"/>
    <numFmt numFmtId="168" formatCode="0.E+00"/>
    <numFmt numFmtId="169" formatCode="0.0000"/>
    <numFmt numFmtId="170" formatCode="0.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8" fillId="0" borderId="0" xfId="0" applyFont="1"/>
    <xf numFmtId="164" fontId="20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20" fillId="0" borderId="0" xfId="0" applyNumberFormat="1" applyFont="1" applyAlignment="1">
      <alignment horizontal="center"/>
    </xf>
    <xf numFmtId="1" fontId="18" fillId="0" borderId="0" xfId="1" applyNumberFormat="1" applyFont="1" applyAlignment="1">
      <alignment horizontal="center"/>
    </xf>
    <xf numFmtId="9" fontId="18" fillId="0" borderId="0" xfId="1" applyNumberFormat="1" applyFont="1" applyAlignment="1">
      <alignment horizontal="center"/>
    </xf>
    <xf numFmtId="164" fontId="18" fillId="0" borderId="0" xfId="0" applyNumberFormat="1" applyFont="1"/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6" fillId="0" borderId="10" xfId="0" applyFont="1" applyBorder="1"/>
    <xf numFmtId="164" fontId="21" fillId="0" borderId="0" xfId="0" applyNumberFormat="1" applyFont="1" applyAlignment="1">
      <alignment horizontal="center"/>
    </xf>
    <xf numFmtId="1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11" fontId="24" fillId="0" borderId="0" xfId="0" applyNumberFormat="1" applyFont="1"/>
    <xf numFmtId="0" fontId="0" fillId="0" borderId="0" xfId="0"/>
    <xf numFmtId="0" fontId="25" fillId="0" borderId="0" xfId="0" applyFont="1"/>
    <xf numFmtId="0" fontId="1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7" fillId="0" borderId="0" xfId="0" applyFont="1"/>
    <xf numFmtId="0" fontId="26" fillId="0" borderId="0" xfId="0" applyFont="1"/>
    <xf numFmtId="0" fontId="28" fillId="0" borderId="0" xfId="0" applyFont="1"/>
    <xf numFmtId="11" fontId="27" fillId="0" borderId="0" xfId="0" applyNumberFormat="1" applyFont="1"/>
    <xf numFmtId="2" fontId="18" fillId="0" borderId="22" xfId="1" applyNumberFormat="1" applyFont="1" applyBorder="1" applyAlignment="1">
      <alignment horizontal="center"/>
    </xf>
    <xf numFmtId="2" fontId="18" fillId="0" borderId="23" xfId="1" applyNumberFormat="1" applyFont="1" applyBorder="1" applyAlignment="1">
      <alignment horizontal="center"/>
    </xf>
    <xf numFmtId="2" fontId="18" fillId="0" borderId="24" xfId="1" applyNumberFormat="1" applyFont="1" applyBorder="1" applyAlignment="1">
      <alignment horizontal="center"/>
    </xf>
    <xf numFmtId="2" fontId="18" fillId="0" borderId="25" xfId="1" applyNumberFormat="1" applyFont="1" applyBorder="1" applyAlignment="1">
      <alignment horizontal="center"/>
    </xf>
    <xf numFmtId="2" fontId="18" fillId="0" borderId="0" xfId="1" applyNumberFormat="1" applyFont="1" applyBorder="1" applyAlignment="1">
      <alignment horizontal="center"/>
    </xf>
    <xf numFmtId="2" fontId="18" fillId="0" borderId="26" xfId="1" applyNumberFormat="1" applyFont="1" applyBorder="1" applyAlignment="1">
      <alignment horizontal="center"/>
    </xf>
    <xf numFmtId="164" fontId="18" fillId="0" borderId="25" xfId="1" applyNumberFormat="1" applyFont="1" applyBorder="1" applyAlignment="1">
      <alignment horizontal="center"/>
    </xf>
    <xf numFmtId="164" fontId="18" fillId="0" borderId="0" xfId="1" applyNumberFormat="1" applyFont="1" applyBorder="1" applyAlignment="1">
      <alignment horizontal="center"/>
    </xf>
    <xf numFmtId="164" fontId="18" fillId="0" borderId="26" xfId="1" applyNumberFormat="1" applyFont="1" applyBorder="1" applyAlignment="1">
      <alignment horizontal="center"/>
    </xf>
    <xf numFmtId="2" fontId="18" fillId="0" borderId="27" xfId="1" applyNumberFormat="1" applyFont="1" applyBorder="1" applyAlignment="1">
      <alignment horizontal="center"/>
    </xf>
    <xf numFmtId="2" fontId="18" fillId="0" borderId="28" xfId="1" applyNumberFormat="1" applyFont="1" applyBorder="1" applyAlignment="1">
      <alignment horizontal="center"/>
    </xf>
    <xf numFmtId="2" fontId="18" fillId="0" borderId="29" xfId="1" applyNumberFormat="1" applyFont="1" applyBorder="1" applyAlignment="1">
      <alignment horizontal="center"/>
    </xf>
    <xf numFmtId="9" fontId="29" fillId="0" borderId="0" xfId="1" applyFont="1" applyAlignment="1">
      <alignment horizontal="center"/>
    </xf>
    <xf numFmtId="9" fontId="29" fillId="0" borderId="0" xfId="1" applyFont="1" applyBorder="1" applyAlignment="1">
      <alignment horizontal="center"/>
    </xf>
    <xf numFmtId="0" fontId="26" fillId="0" borderId="0" xfId="0" applyFont="1" applyAlignment="1">
      <alignment horizontal="left"/>
    </xf>
    <xf numFmtId="164" fontId="30" fillId="0" borderId="0" xfId="0" applyNumberFormat="1" applyFont="1" applyAlignment="1">
      <alignment horizontal="center"/>
    </xf>
    <xf numFmtId="164" fontId="31" fillId="0" borderId="0" xfId="0" applyNumberFormat="1" applyFont="1" applyAlignment="1">
      <alignment horizontal="center"/>
    </xf>
    <xf numFmtId="9" fontId="29" fillId="0" borderId="22" xfId="1" applyFont="1" applyBorder="1" applyAlignment="1">
      <alignment horizontal="center"/>
    </xf>
    <xf numFmtId="9" fontId="29" fillId="0" borderId="23" xfId="1" applyFont="1" applyBorder="1" applyAlignment="1">
      <alignment horizontal="center"/>
    </xf>
    <xf numFmtId="9" fontId="29" fillId="0" borderId="24" xfId="1" applyFont="1" applyBorder="1" applyAlignment="1">
      <alignment horizontal="center"/>
    </xf>
    <xf numFmtId="9" fontId="29" fillId="0" borderId="25" xfId="1" applyFont="1" applyBorder="1" applyAlignment="1">
      <alignment horizontal="center"/>
    </xf>
    <xf numFmtId="9" fontId="29" fillId="0" borderId="26" xfId="1" applyFont="1" applyBorder="1" applyAlignment="1">
      <alignment horizontal="center"/>
    </xf>
    <xf numFmtId="9" fontId="29" fillId="0" borderId="27" xfId="1" applyFont="1" applyBorder="1" applyAlignment="1">
      <alignment horizontal="center"/>
    </xf>
    <xf numFmtId="9" fontId="29" fillId="0" borderId="28" xfId="1" applyFont="1" applyBorder="1" applyAlignment="1">
      <alignment horizontal="center"/>
    </xf>
    <xf numFmtId="9" fontId="29" fillId="0" borderId="29" xfId="1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0" fillId="0" borderId="0" xfId="0"/>
    <xf numFmtId="11" fontId="0" fillId="0" borderId="0" xfId="0" applyNumberFormat="1"/>
    <xf numFmtId="0" fontId="32" fillId="0" borderId="0" xfId="0" applyFont="1"/>
    <xf numFmtId="0" fontId="20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6" fontId="31" fillId="0" borderId="0" xfId="0" applyNumberFormat="1" applyFont="1" applyAlignment="1">
      <alignment horizontal="center"/>
    </xf>
    <xf numFmtId="0" fontId="16" fillId="0" borderId="0" xfId="0" quotePrefix="1" applyFont="1" applyAlignment="1">
      <alignment horizontal="center"/>
    </xf>
    <xf numFmtId="0" fontId="26" fillId="0" borderId="0" xfId="0" quotePrefix="1" applyFont="1" applyAlignment="1">
      <alignment horizontal="center"/>
    </xf>
    <xf numFmtId="2" fontId="0" fillId="0" borderId="0" xfId="0" applyNumberFormat="1" applyAlignment="1">
      <alignment horizontal="center"/>
    </xf>
    <xf numFmtId="2" fontId="16" fillId="0" borderId="0" xfId="0" applyNumberFormat="1" applyFont="1" applyAlignment="1">
      <alignment horizontal="center"/>
    </xf>
    <xf numFmtId="0" fontId="24" fillId="33" borderId="0" xfId="0" applyFont="1" applyFill="1"/>
    <xf numFmtId="11" fontId="24" fillId="33" borderId="0" xfId="0" applyNumberFormat="1" applyFont="1" applyFill="1"/>
    <xf numFmtId="1" fontId="33" fillId="0" borderId="0" xfId="0" applyNumberFormat="1" applyFont="1" applyAlignment="1">
      <alignment horizontal="center"/>
    </xf>
    <xf numFmtId="167" fontId="33" fillId="0" borderId="0" xfId="0" applyNumberFormat="1" applyFont="1" applyAlignment="1">
      <alignment horizontal="center"/>
    </xf>
    <xf numFmtId="168" fontId="34" fillId="0" borderId="0" xfId="0" applyNumberFormat="1" applyFont="1" applyAlignment="1">
      <alignment horizontal="center"/>
    </xf>
    <xf numFmtId="11" fontId="18" fillId="0" borderId="0" xfId="0" applyNumberFormat="1" applyFont="1"/>
    <xf numFmtId="164" fontId="20" fillId="33" borderId="0" xfId="0" applyNumberFormat="1" applyFont="1" applyFill="1" applyAlignment="1">
      <alignment horizontal="center"/>
    </xf>
    <xf numFmtId="164" fontId="20" fillId="0" borderId="0" xfId="0" applyNumberFormat="1" applyFont="1" applyFill="1" applyAlignment="1">
      <alignment horizontal="center"/>
    </xf>
    <xf numFmtId="2" fontId="20" fillId="0" borderId="0" xfId="0" applyNumberFormat="1" applyFont="1" applyFill="1" applyAlignment="1">
      <alignment horizontal="center"/>
    </xf>
    <xf numFmtId="169" fontId="0" fillId="0" borderId="0" xfId="0" applyNumberFormat="1" applyAlignment="1">
      <alignment horizontal="center"/>
    </xf>
    <xf numFmtId="0" fontId="35" fillId="0" borderId="0" xfId="0" applyFont="1"/>
    <xf numFmtId="169" fontId="14" fillId="0" borderId="0" xfId="0" applyNumberFormat="1" applyFont="1" applyAlignment="1">
      <alignment horizontal="center"/>
    </xf>
    <xf numFmtId="170" fontId="0" fillId="0" borderId="0" xfId="1" applyNumberFormat="1" applyFont="1" applyAlignment="1">
      <alignment horizontal="center"/>
    </xf>
    <xf numFmtId="0" fontId="26" fillId="0" borderId="0" xfId="0" quotePrefix="1" applyFont="1"/>
    <xf numFmtId="170" fontId="14" fillId="0" borderId="0" xfId="1" applyNumberFormat="1" applyFont="1" applyAlignment="1">
      <alignment horizontal="center"/>
    </xf>
    <xf numFmtId="0" fontId="0" fillId="0" borderId="0" xfId="0"/>
    <xf numFmtId="11" fontId="0" fillId="0" borderId="0" xfId="0" applyNumberFormat="1"/>
    <xf numFmtId="0" fontId="16" fillId="0" borderId="30" xfId="0" applyFont="1" applyBorder="1" applyAlignment="1">
      <alignment horizontal="center"/>
    </xf>
    <xf numFmtId="0" fontId="16" fillId="0" borderId="32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42"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FDB9BF"/>
        </patternFill>
      </fill>
    </dxf>
    <dxf>
      <fill>
        <patternFill>
          <bgColor rgb="FFFA5867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A5867"/>
      <color rgb="FFFDB9BF"/>
      <color rgb="FFFFC000"/>
      <color rgb="FFFF8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4"/>
  <sheetViews>
    <sheetView tabSelected="1" workbookViewId="0"/>
  </sheetViews>
  <sheetFormatPr baseColWidth="10" defaultRowHeight="15" x14ac:dyDescent="0.25"/>
  <cols>
    <col min="1" max="1" width="2.7109375" customWidth="1"/>
    <col min="2" max="2" width="34.5703125" bestFit="1" customWidth="1"/>
  </cols>
  <sheetData>
    <row r="2" spans="2:10" x14ac:dyDescent="0.25">
      <c r="C2" s="3" t="str">
        <f>'Cdo020'!C2</f>
        <v>Energía</v>
      </c>
      <c r="D2" s="3" t="str">
        <f>'Cdo020'!D2</f>
        <v>Proteína</v>
      </c>
      <c r="E2" s="3" t="str">
        <f>'Cdo020'!E2</f>
        <v>Grasa</v>
      </c>
      <c r="F2" s="3" t="str">
        <f>'Cdo020'!F2</f>
        <v>Hierro</v>
      </c>
      <c r="G2" s="3" t="str">
        <f>'Cdo020'!G2</f>
        <v>Vitamina A</v>
      </c>
      <c r="H2" s="3" t="str">
        <f>'Cdo020'!H2</f>
        <v>Zinc</v>
      </c>
      <c r="I2" s="3" t="str">
        <f>'Cdo020'!I2</f>
        <v>Iodo</v>
      </c>
      <c r="J2" s="71"/>
    </row>
    <row r="3" spans="2:10" x14ac:dyDescent="0.25">
      <c r="B3" s="73" t="s">
        <v>356</v>
      </c>
    </row>
    <row r="4" spans="2:10" x14ac:dyDescent="0.25">
      <c r="B4" s="2" t="s">
        <v>353</v>
      </c>
      <c r="C4" s="92">
        <f>'Cdo020'!C16</f>
        <v>0.44068000000000002</v>
      </c>
      <c r="D4" s="92">
        <f>'Cdo020'!D16</f>
        <v>0.47813</v>
      </c>
      <c r="E4" s="92">
        <f>'Cdo020'!E16</f>
        <v>0.64434999999999998</v>
      </c>
      <c r="F4" s="92">
        <f>'Cdo020'!F16</f>
        <v>0.47960999999999998</v>
      </c>
      <c r="G4" s="92">
        <f>'Cdo020'!G16</f>
        <v>0.62180999999999997</v>
      </c>
      <c r="H4" s="92">
        <f>'Cdo020'!H16</f>
        <v>0.36124000000000001</v>
      </c>
      <c r="I4" s="92"/>
    </row>
    <row r="5" spans="2:10" x14ac:dyDescent="0.25">
      <c r="B5" s="2" t="s">
        <v>354</v>
      </c>
      <c r="C5" s="92">
        <f>'Cdo020'!C8</f>
        <v>3.1518999999999999</v>
      </c>
      <c r="D5" s="92">
        <f>'Cdo020'!D8</f>
        <v>3.8151000000000002</v>
      </c>
      <c r="E5" s="92">
        <f>'Cdo020'!E8</f>
        <v>3.7738</v>
      </c>
      <c r="F5" s="92">
        <f>'Cdo020'!F8</f>
        <v>3.3572000000000002</v>
      </c>
      <c r="G5" s="90">
        <f>'Cdo020'!G8</f>
        <v>3</v>
      </c>
      <c r="H5" s="92">
        <f>'Cdo020'!H8</f>
        <v>3.5785</v>
      </c>
      <c r="I5" s="92"/>
    </row>
    <row r="6" spans="2:10" x14ac:dyDescent="0.25">
      <c r="B6" s="2" t="s">
        <v>355</v>
      </c>
      <c r="C6" s="92">
        <f>'Cdo020'!C32</f>
        <v>0.38238100000000003</v>
      </c>
      <c r="D6" s="92">
        <f>'Cdo020'!D32</f>
        <v>0.62940799999999997</v>
      </c>
      <c r="E6" s="92">
        <f>'Cdo020'!E32</f>
        <v>-0.33367000000000002</v>
      </c>
      <c r="F6" s="90">
        <f>'Cdo020'!F32</f>
        <v>0.37026500000000001</v>
      </c>
      <c r="G6" s="90">
        <f>'Cdo020'!G32</f>
        <v>4.8972000000000002E-2</v>
      </c>
      <c r="H6" s="92">
        <f>'Cdo020'!H32</f>
        <v>0.274557</v>
      </c>
      <c r="I6" s="90"/>
    </row>
    <row r="7" spans="2:10" x14ac:dyDescent="0.25">
      <c r="B7" s="73" t="s">
        <v>357</v>
      </c>
    </row>
    <row r="8" spans="2:10" x14ac:dyDescent="0.25">
      <c r="B8" s="2" t="s">
        <v>400</v>
      </c>
      <c r="C8" s="90">
        <f>'Cdo040'!B44</f>
        <v>0.96228484800000003</v>
      </c>
      <c r="D8" s="90">
        <f>'Cdo040'!C44</f>
        <v>0.53581831599999996</v>
      </c>
      <c r="E8" s="90">
        <f>'Cdo040'!D44</f>
        <v>0.19894547300000001</v>
      </c>
      <c r="F8" s="92">
        <f>'Cdo040'!E44</f>
        <v>0.17889424100000001</v>
      </c>
      <c r="G8" s="92">
        <f>'Cdo040'!F44</f>
        <v>2.7621508999999999E-2</v>
      </c>
      <c r="H8" s="90">
        <f>'Cdo040'!G44</f>
        <v>0.82546994399999996</v>
      </c>
      <c r="I8" s="90"/>
    </row>
    <row r="9" spans="2:10" x14ac:dyDescent="0.25">
      <c r="B9" s="2" t="s">
        <v>401</v>
      </c>
      <c r="C9" s="90">
        <f>'Cdo040'!B43</f>
        <v>0.34447414399999998</v>
      </c>
      <c r="D9" s="90">
        <f>'Cdo040'!C43</f>
        <v>0.34752775000000002</v>
      </c>
      <c r="E9" s="90"/>
      <c r="F9" s="92">
        <f>'Cdo040'!E43</f>
        <v>1.4503202999999999E-2</v>
      </c>
      <c r="G9" s="90">
        <f>'Cdo040'!F43</f>
        <v>8.9028394999999996E-2</v>
      </c>
      <c r="H9" s="90">
        <f>'Cdo040'!G43</f>
        <v>6.3853387999999997E-2</v>
      </c>
      <c r="I9" s="90"/>
    </row>
    <row r="10" spans="2:10" x14ac:dyDescent="0.25">
      <c r="B10" s="73" t="s">
        <v>395</v>
      </c>
    </row>
    <row r="11" spans="2:10" x14ac:dyDescent="0.25">
      <c r="B11" s="2" t="s">
        <v>396</v>
      </c>
      <c r="C11" s="95">
        <f>'Cdo060'!D6</f>
        <v>0.21686040200000001</v>
      </c>
      <c r="D11" s="95">
        <f>'Cdo060'!E6</f>
        <v>0.129028372</v>
      </c>
      <c r="E11" s="95"/>
      <c r="F11" s="95">
        <f>'Cdo060'!G6</f>
        <v>0.178428061</v>
      </c>
      <c r="G11" s="95">
        <f>'Cdo060'!H6</f>
        <v>0.28129320800000002</v>
      </c>
      <c r="H11" s="95">
        <f>'Cdo060'!I6</f>
        <v>0.168015107</v>
      </c>
      <c r="I11" s="95"/>
    </row>
    <row r="12" spans="2:10" x14ac:dyDescent="0.25">
      <c r="B12" s="2" t="s">
        <v>397</v>
      </c>
      <c r="C12" s="93">
        <f>'Cdo060'!D9</f>
        <v>0.93460387200000006</v>
      </c>
      <c r="D12" s="93">
        <f>'Cdo060'!E9</f>
        <v>0.98395647900000005</v>
      </c>
      <c r="E12" s="93"/>
      <c r="F12" s="93">
        <f>'Cdo060'!G9</f>
        <v>0.92373403600000004</v>
      </c>
      <c r="G12" s="93">
        <f>'Cdo060'!H9</f>
        <v>0.93163944200000004</v>
      </c>
      <c r="H12" s="93">
        <f>'Cdo060'!I9</f>
        <v>0.89185717900000006</v>
      </c>
      <c r="I12" s="93"/>
    </row>
    <row r="13" spans="2:10" x14ac:dyDescent="0.25">
      <c r="B13" s="2" t="s">
        <v>398</v>
      </c>
      <c r="C13" s="93">
        <f>'Cdo060'!D13</f>
        <v>0.95713666100000006</v>
      </c>
      <c r="D13" s="93">
        <f>'Cdo060'!E13</f>
        <v>0.954675512</v>
      </c>
      <c r="E13" s="93"/>
      <c r="F13" s="93">
        <f>'Cdo060'!G13</f>
        <v>0.94266010499999997</v>
      </c>
      <c r="G13" s="93">
        <f>'Cdo060'!H13</f>
        <v>0.92141511499999995</v>
      </c>
      <c r="H13" s="93">
        <f>'Cdo060'!I13</f>
        <v>0.90165873699999999</v>
      </c>
      <c r="I13" s="93"/>
    </row>
    <row r="14" spans="2:10" x14ac:dyDescent="0.25">
      <c r="B14" s="2" t="s">
        <v>399</v>
      </c>
      <c r="C14" s="95">
        <f>'Cdo060'!D16</f>
        <v>4.4046169000000024E-2</v>
      </c>
      <c r="D14" s="95">
        <f>'Cdo060'!E16</f>
        <v>0</v>
      </c>
      <c r="E14" s="95"/>
      <c r="F14" s="95">
        <f>'Cdo060'!G16</f>
        <v>3.1170373000000029E-2</v>
      </c>
      <c r="G14" s="95">
        <f>'Cdo060'!H16</f>
        <v>3.098126999999995E-2</v>
      </c>
      <c r="H14" s="95">
        <f>'Cdo060'!I16</f>
        <v>2.2649955999999971E-2</v>
      </c>
      <c r="I14" s="95"/>
    </row>
    <row r="19" spans="2:2" x14ac:dyDescent="0.25">
      <c r="B19" t="str">
        <f>"La varianza intra del logaritmo de la razón de adecuación ampliada en 0.01 bajo A2 fue EN "&amp;TEXT(C4,"0.00")&amp;", PT "&amp;TEXT(D4,"0.00")&amp;", GR "&amp;TEXT(E4,"0.00")&amp;", FE "&amp;TEXT(F4,"0.00")&amp;", VA "&amp;TEXT(G4,"0.00")&amp;", ZN "&amp;TEXT(H4,"0.00")&amp;"."</f>
        <v>La varianza intra del logaritmo de la razón de adecuación ampliada en 0.01 bajo A2 fue EN 0.44, PT 0.48, GR 0.64, FE 0.48, VA 0.62, ZN 0.36.</v>
      </c>
    </row>
    <row r="20" spans="2:2" x14ac:dyDescent="0.25">
      <c r="B20" s="96" t="str">
        <f>"El cuarto momento  (kurtosis) del logaritmo de la razón de adecuación ampliada en 0.01 bajo A2 fue EN "&amp;TEXT(C5,"0.00")&amp;", PT "&amp;TEXT(D5,"0.00")&amp;", GR "&amp;TEXT(E5,"0.00")&amp;", FE "&amp;TEXT(F5,"0.00")&amp;", VA "&amp;TEXT(G5,"0.00")&amp;", ZN "&amp;TEXT(H5,"0.00")&amp;"."</f>
        <v>El cuarto momento  (kurtosis) del logaritmo de la razón de adecuación ampliada en 0.01 bajo A2 fue EN 3.15, PT 3.82, GR 3.77, FE 3.36, VA 3.00, ZN 3.58.</v>
      </c>
    </row>
    <row r="21" spans="2:2" x14ac:dyDescent="0.25">
      <c r="B21" s="96" t="str">
        <f>"La correlación entre días consecutivos del logaritmo de la razón de adecuación ampliada en 0.01 bajo A2 fue EN "&amp;TEXT(C6,"0.00")&amp;", PT "&amp;TEXT(D6,"0.00")&amp;", GR "&amp;TEXT(E6,"0.00")&amp;", FE "&amp;TEXT(F6,"0.00")&amp;", VA "&amp;TEXT(G6,"0.00")&amp;", ZN "&amp;TEXT(H6,"0.00")&amp;"."</f>
        <v>La correlación entre días consecutivos del logaritmo de la razón de adecuación ampliada en 0.01 bajo A2 fue EN 0.38, PT 0.63, GR -0.33, FE 0.37, VA 0.05, ZN 0.27.</v>
      </c>
    </row>
    <row r="22" spans="2:2" x14ac:dyDescent="0.25">
      <c r="B22" t="str">
        <f>"Bajo C3 la distribución no permitió estimar PT, GR ni IO."</f>
        <v>Bajo C3 la distribución no permitió estimar PT, GR ni IO.</v>
      </c>
    </row>
    <row r="23" spans="2:2" x14ac:dyDescent="0.25">
      <c r="B23" t="str">
        <f>"La correlación entre ingesta usual y única fue r EN 0.75, PT 0.69, GR 0.05, FE 0.76, VA 0.66, ZN 0.81."</f>
        <v>La correlación entre ingesta usual y única fue r EN 0.75, PT 0.69, GR 0.05, FE 0.76, VA 0.66, ZN 0.81.</v>
      </c>
    </row>
    <row r="24" spans="2:2" x14ac:dyDescent="0.25">
      <c r="B24" t="str">
        <f>"Las diferencias de prevalencia % de adecuación usual - única fueron IC95 EN [-4,+5], PT [-0,+9], GR [-17,-2], FE [-6,+2], VA [-14,+0], ZN [-5,+5], IO [-14,+0]."</f>
        <v>Las diferencias de prevalencia % de adecuación usual - única fueron IC95 EN [-4,+5], PT [-0,+9], GR [-17,-2], FE [-6,+2], VA [-14,+0], ZN [-5,+5], IO [-14,+0].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baseColWidth="10" defaultRowHeight="15" x14ac:dyDescent="0.25"/>
  <cols>
    <col min="1" max="1" width="8.7109375" style="71" bestFit="1" customWidth="1"/>
    <col min="2" max="2" width="2" style="71" bestFit="1" customWidth="1"/>
    <col min="3" max="3" width="8.7109375" style="1" bestFit="1" customWidth="1"/>
    <col min="4" max="4" width="9" style="1" bestFit="1" customWidth="1"/>
    <col min="5" max="5" width="9.140625" style="1" bestFit="1" customWidth="1"/>
    <col min="6" max="6" width="9.28515625" style="1" bestFit="1" customWidth="1"/>
    <col min="7" max="7" width="8.42578125" style="1" bestFit="1" customWidth="1"/>
    <col min="8" max="8" width="8.5703125" style="1" bestFit="1" customWidth="1"/>
    <col min="9" max="9" width="8.5703125" bestFit="1" customWidth="1"/>
    <col min="10" max="10" width="9.140625" style="2" bestFit="1" customWidth="1"/>
    <col min="11" max="11" width="7.7109375" bestFit="1" customWidth="1"/>
    <col min="12" max="12" width="8.5703125" bestFit="1" customWidth="1"/>
    <col min="13" max="13" width="8.28515625" style="71" bestFit="1" customWidth="1"/>
    <col min="14" max="14" width="7.85546875" style="71" customWidth="1"/>
    <col min="15" max="15" width="11.5703125" style="71" bestFit="1" customWidth="1"/>
    <col min="16" max="16" width="9.42578125" style="71" bestFit="1" customWidth="1"/>
    <col min="17" max="17" width="10.5703125" style="71" bestFit="1" customWidth="1"/>
    <col min="18" max="18" width="7.7109375" bestFit="1" customWidth="1"/>
    <col min="19" max="20" width="10" bestFit="1" customWidth="1"/>
  </cols>
  <sheetData>
    <row r="1" spans="1:20" x14ac:dyDescent="0.25">
      <c r="C1" s="2"/>
      <c r="D1" s="2" t="s">
        <v>39</v>
      </c>
      <c r="E1" s="2" t="s">
        <v>42</v>
      </c>
      <c r="F1" s="2" t="s">
        <v>40</v>
      </c>
      <c r="G1" s="2" t="s">
        <v>41</v>
      </c>
      <c r="H1" s="2" t="s">
        <v>43</v>
      </c>
      <c r="I1" s="2" t="s">
        <v>44</v>
      </c>
      <c r="J1" s="2" t="s">
        <v>76</v>
      </c>
      <c r="K1" s="30" t="s">
        <v>77</v>
      </c>
      <c r="L1" s="30" t="s">
        <v>237</v>
      </c>
      <c r="M1" s="30" t="s">
        <v>238</v>
      </c>
      <c r="N1" s="30" t="s">
        <v>78</v>
      </c>
      <c r="O1" s="30" t="s">
        <v>239</v>
      </c>
      <c r="P1" s="30" t="s">
        <v>240</v>
      </c>
      <c r="Q1" s="30" t="s">
        <v>328</v>
      </c>
      <c r="R1" s="30" t="s">
        <v>79</v>
      </c>
      <c r="S1" t="s">
        <v>416</v>
      </c>
      <c r="T1" t="s">
        <v>417</v>
      </c>
    </row>
    <row r="2" spans="1:20" x14ac:dyDescent="0.25">
      <c r="A2" s="6" t="str">
        <f>C2</f>
        <v>L1ETV</v>
      </c>
      <c r="B2" s="6">
        <f>B1+1</f>
        <v>1</v>
      </c>
      <c r="C2" s="3" t="s">
        <v>68</v>
      </c>
      <c r="D2" s="27">
        <v>9.1899999999999996E-2</v>
      </c>
      <c r="E2" s="27">
        <v>0.158</v>
      </c>
      <c r="F2" s="27">
        <v>6.0499999999999998E-2</v>
      </c>
      <c r="G2" s="27">
        <v>0.182</v>
      </c>
      <c r="H2" s="27">
        <v>0.29899999999999999</v>
      </c>
      <c r="I2" s="27">
        <v>0.127</v>
      </c>
      <c r="J2" s="27">
        <v>1</v>
      </c>
      <c r="K2" s="28">
        <v>203000</v>
      </c>
      <c r="L2" s="27">
        <v>595</v>
      </c>
      <c r="M2" s="27">
        <v>248</v>
      </c>
      <c r="N2" s="27">
        <v>20.7</v>
      </c>
      <c r="O2" s="27">
        <v>1080000</v>
      </c>
      <c r="P2" s="27">
        <v>3.24</v>
      </c>
      <c r="Q2" s="27">
        <v>91200</v>
      </c>
      <c r="R2" s="28">
        <v>151000</v>
      </c>
      <c r="S2" s="86">
        <v>16.8</v>
      </c>
      <c r="T2" s="86">
        <v>102000</v>
      </c>
    </row>
    <row r="3" spans="1:20" x14ac:dyDescent="0.25">
      <c r="A3" s="6" t="str">
        <f t="shared" ref="A3:A8" si="0">C3</f>
        <v>L1SEV</v>
      </c>
      <c r="B3" s="6">
        <f t="shared" ref="B3:B8" si="1">B2+1</f>
        <v>2</v>
      </c>
      <c r="C3" s="3" t="s">
        <v>69</v>
      </c>
      <c r="D3" s="27">
        <v>2.3400000000000001E-2</v>
      </c>
      <c r="E3" s="27">
        <v>4.8800000000000003E-2</v>
      </c>
      <c r="F3" s="27">
        <v>1.7299999999999999E-2</v>
      </c>
      <c r="G3" s="27">
        <v>3.3500000000000002E-2</v>
      </c>
      <c r="H3" s="27">
        <v>5.0500000000000003E-2</v>
      </c>
      <c r="I3" s="27">
        <v>2.41E-2</v>
      </c>
      <c r="J3" s="27">
        <v>0.16900000000000001</v>
      </c>
      <c r="K3" s="28">
        <v>50200</v>
      </c>
      <c r="L3" s="27">
        <v>150</v>
      </c>
      <c r="M3" s="27">
        <v>43.3</v>
      </c>
      <c r="N3" s="27">
        <v>5.33</v>
      </c>
      <c r="O3" s="27">
        <v>428000</v>
      </c>
      <c r="P3" s="27">
        <v>0.87</v>
      </c>
      <c r="Q3" s="27">
        <v>72500</v>
      </c>
      <c r="R3" s="28">
        <v>22900</v>
      </c>
      <c r="S3" s="86">
        <v>4.0199999999999996</v>
      </c>
      <c r="T3" s="86">
        <v>13000</v>
      </c>
    </row>
    <row r="4" spans="1:20" x14ac:dyDescent="0.25">
      <c r="A4" s="6" t="str">
        <f t="shared" si="0"/>
        <v>L2ETV</v>
      </c>
      <c r="B4" s="6">
        <f t="shared" si="1"/>
        <v>3</v>
      </c>
      <c r="C4" s="3" t="s">
        <v>70</v>
      </c>
      <c r="D4" s="27">
        <v>0.17399999999999999</v>
      </c>
      <c r="E4" s="27">
        <v>0.22900000000000001</v>
      </c>
      <c r="F4" s="27">
        <v>0.30299999999999999</v>
      </c>
      <c r="G4" s="27">
        <v>0.34899999999999998</v>
      </c>
      <c r="H4" s="27">
        <v>0.84</v>
      </c>
      <c r="I4" s="27">
        <v>0.27100000000000002</v>
      </c>
      <c r="J4" s="27">
        <v>1.65</v>
      </c>
      <c r="K4" s="28">
        <v>454000</v>
      </c>
      <c r="L4" s="27">
        <v>1130</v>
      </c>
      <c r="M4" s="27">
        <v>882</v>
      </c>
      <c r="N4" s="27">
        <v>84.4</v>
      </c>
      <c r="O4" s="27">
        <v>3110000</v>
      </c>
      <c r="P4" s="27">
        <v>10.8</v>
      </c>
      <c r="Q4" s="27">
        <v>428000</v>
      </c>
      <c r="R4" s="28">
        <v>285000</v>
      </c>
      <c r="S4" s="86">
        <v>54.5</v>
      </c>
      <c r="T4" s="86">
        <v>241000</v>
      </c>
    </row>
    <row r="5" spans="1:20" x14ac:dyDescent="0.25">
      <c r="A5" s="6" t="str">
        <f t="shared" si="0"/>
        <v>L2SEV</v>
      </c>
      <c r="B5" s="6">
        <f t="shared" si="1"/>
        <v>4</v>
      </c>
      <c r="C5" s="3" t="s">
        <v>71</v>
      </c>
      <c r="D5" s="27">
        <v>3.4099999999999998E-2</v>
      </c>
      <c r="E5" s="27">
        <v>3.95E-2</v>
      </c>
      <c r="F5" s="27">
        <v>0.14399999999999999</v>
      </c>
      <c r="G5" s="27">
        <v>6.6400000000000001E-2</v>
      </c>
      <c r="H5" s="27">
        <v>0.151</v>
      </c>
      <c r="I5" s="27">
        <v>3.8399999999999997E-2</v>
      </c>
      <c r="J5" s="27">
        <v>0.45800000000000002</v>
      </c>
      <c r="K5" s="28">
        <v>98500</v>
      </c>
      <c r="L5" s="27">
        <v>600</v>
      </c>
      <c r="M5" s="27">
        <v>205</v>
      </c>
      <c r="N5" s="27">
        <v>25.6</v>
      </c>
      <c r="O5" s="27">
        <v>898000</v>
      </c>
      <c r="P5" s="27">
        <v>2.42</v>
      </c>
      <c r="Q5" s="27">
        <v>323000</v>
      </c>
      <c r="R5" s="28">
        <v>73800</v>
      </c>
      <c r="S5" s="86">
        <v>18.399999999999999</v>
      </c>
      <c r="T5" s="86">
        <v>62300</v>
      </c>
    </row>
    <row r="6" spans="1:20" x14ac:dyDescent="0.25">
      <c r="A6" s="6" t="str">
        <f t="shared" si="0"/>
        <v>RCORET</v>
      </c>
      <c r="B6" s="6">
        <f t="shared" si="1"/>
        <v>5</v>
      </c>
      <c r="C6" s="3" t="s">
        <v>72</v>
      </c>
      <c r="D6" s="27">
        <v>0.38238100000000003</v>
      </c>
      <c r="E6" s="27">
        <v>0.62940799999999997</v>
      </c>
      <c r="F6" s="27">
        <v>-0.33367000000000002</v>
      </c>
      <c r="G6" s="27">
        <v>0.37026500000000001</v>
      </c>
      <c r="H6" s="27">
        <v>4.8972000000000002E-2</v>
      </c>
      <c r="I6" s="27">
        <v>0.274557</v>
      </c>
      <c r="J6" s="27">
        <v>0.51254500000000003</v>
      </c>
      <c r="K6" s="27">
        <v>0.23436899999999999</v>
      </c>
      <c r="L6" s="27">
        <v>0.377722</v>
      </c>
      <c r="M6" s="27">
        <v>-0.122533</v>
      </c>
      <c r="N6" s="27">
        <v>-0.21345500000000001</v>
      </c>
      <c r="O6" s="27">
        <v>2.8538000000000001E-2</v>
      </c>
      <c r="P6" s="27">
        <v>-7.7898999999999996E-2</v>
      </c>
      <c r="Q6" s="27">
        <v>-0.29763800000000001</v>
      </c>
      <c r="R6" s="27">
        <v>0.38732100000000003</v>
      </c>
      <c r="S6" s="6">
        <v>-5.6789899999999997E-2</v>
      </c>
      <c r="T6" s="6">
        <v>0.1880511</v>
      </c>
    </row>
    <row r="7" spans="1:20" x14ac:dyDescent="0.25">
      <c r="A7" s="6" t="str">
        <f t="shared" si="0"/>
        <v>RCORVA</v>
      </c>
      <c r="B7" s="6">
        <f t="shared" si="1"/>
        <v>6</v>
      </c>
      <c r="C7" s="3" t="s">
        <v>73</v>
      </c>
      <c r="D7" s="27">
        <v>1.2501099999999999E-2</v>
      </c>
      <c r="E7" s="27">
        <v>1.25945E-2</v>
      </c>
      <c r="F7" s="27">
        <v>6.8693000000000001E-3</v>
      </c>
      <c r="G7" s="27">
        <v>1.50212E-2</v>
      </c>
      <c r="H7" s="27">
        <v>1.04712E-2</v>
      </c>
      <c r="I7" s="27">
        <v>1.20909E-2</v>
      </c>
      <c r="J7" s="27">
        <v>1.2654500000000001E-2</v>
      </c>
      <c r="K7" s="27">
        <v>1.17573E-2</v>
      </c>
      <c r="L7" s="27">
        <v>1.2364999999999999E-2</v>
      </c>
      <c r="M7" s="27">
        <v>8.5859999999999999E-3</v>
      </c>
      <c r="N7" s="27">
        <v>7.5024999999999996E-3</v>
      </c>
      <c r="O7" s="27">
        <v>1.01774E-2</v>
      </c>
      <c r="P7" s="27">
        <v>9.0871000000000007E-3</v>
      </c>
      <c r="Q7" s="27">
        <v>6.4462E-3</v>
      </c>
      <c r="R7" s="27">
        <v>1.2389900000000001E-2</v>
      </c>
      <c r="S7" s="6">
        <v>9.6009000000000008E-3</v>
      </c>
      <c r="T7" s="6">
        <v>1.18216E-2</v>
      </c>
    </row>
    <row r="8" spans="1:20" x14ac:dyDescent="0.25">
      <c r="A8" s="6" t="str">
        <f t="shared" si="0"/>
        <v>RCORNN</v>
      </c>
      <c r="B8" s="6">
        <f t="shared" si="1"/>
        <v>7</v>
      </c>
      <c r="C8" s="2" t="s">
        <v>74</v>
      </c>
      <c r="D8" s="29">
        <v>101</v>
      </c>
      <c r="E8" s="29">
        <v>100</v>
      </c>
      <c r="F8" s="29">
        <v>89</v>
      </c>
      <c r="G8" s="29">
        <v>84</v>
      </c>
      <c r="H8" s="29">
        <v>101</v>
      </c>
      <c r="I8" s="29">
        <v>101</v>
      </c>
      <c r="J8" s="29">
        <v>101</v>
      </c>
      <c r="K8" s="29">
        <v>102</v>
      </c>
      <c r="L8" s="29">
        <v>102</v>
      </c>
      <c r="M8" s="29">
        <v>102</v>
      </c>
      <c r="N8" s="29">
        <v>102</v>
      </c>
      <c r="O8" s="29">
        <v>102</v>
      </c>
      <c r="P8" s="29">
        <v>102</v>
      </c>
      <c r="Q8" s="29">
        <v>102</v>
      </c>
      <c r="R8" s="29">
        <v>102</v>
      </c>
      <c r="S8" s="6">
        <v>99</v>
      </c>
      <c r="T8" s="6">
        <v>99</v>
      </c>
    </row>
    <row r="9" spans="1:20" x14ac:dyDescent="0.25">
      <c r="C9" s="28" t="s">
        <v>75</v>
      </c>
      <c r="D9" s="28" t="s">
        <v>39</v>
      </c>
      <c r="E9" s="28" t="s">
        <v>42</v>
      </c>
      <c r="F9" s="28" t="s">
        <v>40</v>
      </c>
      <c r="G9" s="28" t="s">
        <v>41</v>
      </c>
      <c r="H9" s="28" t="s">
        <v>43</v>
      </c>
      <c r="I9" s="28" t="s">
        <v>44</v>
      </c>
      <c r="J9" s="28" t="s">
        <v>76</v>
      </c>
      <c r="K9" s="28" t="s">
        <v>77</v>
      </c>
      <c r="L9" s="28" t="s">
        <v>237</v>
      </c>
      <c r="M9" s="28" t="s">
        <v>238</v>
      </c>
      <c r="N9" s="28" t="s">
        <v>78</v>
      </c>
      <c r="O9" s="28" t="s">
        <v>239</v>
      </c>
      <c r="P9" s="28" t="s">
        <v>240</v>
      </c>
      <c r="Q9" s="28" t="s">
        <v>328</v>
      </c>
      <c r="R9" s="28" t="s">
        <v>79</v>
      </c>
      <c r="S9" t="s">
        <v>78</v>
      </c>
      <c r="T9" t="s">
        <v>79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workbookViewId="0">
      <pane xSplit="3" ySplit="2" topLeftCell="D3" activePane="bottomRight" state="frozen"/>
      <selection pane="topRight" activeCell="B1" sqref="B1"/>
      <selection pane="bottomLeft" activeCell="A3" sqref="A3"/>
      <selection pane="bottomRight" activeCell="L17" sqref="L17"/>
    </sheetView>
  </sheetViews>
  <sheetFormatPr baseColWidth="10" defaultRowHeight="15" x14ac:dyDescent="0.25"/>
  <cols>
    <col min="1" max="1" width="6.140625" style="71" bestFit="1" customWidth="1"/>
    <col min="2" max="2" width="3" style="71" bestFit="1" customWidth="1"/>
    <col min="3" max="3" width="7.85546875" style="2" bestFit="1" customWidth="1"/>
    <col min="4" max="4" width="9" bestFit="1" customWidth="1"/>
    <col min="5" max="5" width="9.140625" bestFit="1" customWidth="1"/>
    <col min="6" max="6" width="9.28515625" bestFit="1" customWidth="1"/>
    <col min="7" max="7" width="8.42578125" bestFit="1" customWidth="1"/>
    <col min="8" max="8" width="8.5703125" bestFit="1" customWidth="1"/>
    <col min="9" max="14" width="8.5703125" style="71" customWidth="1"/>
    <col min="15" max="15" width="8.5703125" bestFit="1" customWidth="1"/>
  </cols>
  <sheetData>
    <row r="1" spans="1:17" x14ac:dyDescent="0.25">
      <c r="D1" s="4" t="s">
        <v>32</v>
      </c>
      <c r="E1" s="4" t="s">
        <v>33</v>
      </c>
      <c r="F1" s="4" t="s">
        <v>34</v>
      </c>
      <c r="G1" s="4" t="s">
        <v>35</v>
      </c>
      <c r="H1" s="4" t="s">
        <v>36</v>
      </c>
      <c r="I1" s="4" t="s">
        <v>37</v>
      </c>
      <c r="J1" s="4" t="s">
        <v>330</v>
      </c>
      <c r="K1" s="4" t="s">
        <v>331</v>
      </c>
      <c r="L1" s="4" t="s">
        <v>332</v>
      </c>
      <c r="M1" s="4" t="s">
        <v>333</v>
      </c>
      <c r="N1" s="4" t="s">
        <v>334</v>
      </c>
      <c r="O1" s="4" t="s">
        <v>335</v>
      </c>
      <c r="P1" s="4" t="s">
        <v>418</v>
      </c>
      <c r="Q1" s="4" t="s">
        <v>419</v>
      </c>
    </row>
    <row r="2" spans="1:17" s="2" customFormat="1" x14ac:dyDescent="0.25">
      <c r="C2" s="2" t="s">
        <v>38</v>
      </c>
      <c r="D2" s="3" t="s">
        <v>39</v>
      </c>
      <c r="E2" s="3" t="s">
        <v>42</v>
      </c>
      <c r="F2" s="3" t="s">
        <v>40</v>
      </c>
      <c r="G2" s="3" t="s">
        <v>41</v>
      </c>
      <c r="H2" s="3" t="s">
        <v>43</v>
      </c>
      <c r="I2" s="3" t="s">
        <v>44</v>
      </c>
      <c r="J2" s="3" t="s">
        <v>77</v>
      </c>
      <c r="K2" s="3" t="s">
        <v>237</v>
      </c>
      <c r="L2" s="3" t="s">
        <v>238</v>
      </c>
      <c r="M2" s="3" t="s">
        <v>78</v>
      </c>
      <c r="N2" s="3" t="s">
        <v>239</v>
      </c>
      <c r="O2" s="3" t="s">
        <v>240</v>
      </c>
      <c r="P2" s="2" t="s">
        <v>76</v>
      </c>
      <c r="Q2" s="2" t="s">
        <v>328</v>
      </c>
    </row>
    <row r="3" spans="1:17" x14ac:dyDescent="0.25">
      <c r="A3" s="6" t="str">
        <f>C3</f>
        <v>AAVG</v>
      </c>
      <c r="B3" s="6">
        <f>B2+1</f>
        <v>1</v>
      </c>
      <c r="C3" s="2" t="s">
        <v>45</v>
      </c>
      <c r="D3" s="27">
        <v>2.8915000000000002</v>
      </c>
      <c r="E3" s="27">
        <v>3.3984000000000001</v>
      </c>
      <c r="F3" s="27">
        <v>2.7475999999999998</v>
      </c>
      <c r="G3" s="27">
        <v>2.9155000000000002</v>
      </c>
      <c r="H3" s="27">
        <v>2.6817000000000002</v>
      </c>
      <c r="I3" s="27">
        <v>2.7103999999999999</v>
      </c>
      <c r="J3" s="27">
        <v>843.87</v>
      </c>
      <c r="K3" s="27">
        <v>32.423999999999999</v>
      </c>
      <c r="L3" s="27">
        <v>26.927</v>
      </c>
      <c r="M3" s="27">
        <v>5.75</v>
      </c>
      <c r="N3" s="27">
        <v>710.92</v>
      </c>
      <c r="O3" s="27">
        <v>1.9154</v>
      </c>
      <c r="P3" t="s">
        <v>234</v>
      </c>
      <c r="Q3" t="s">
        <v>234</v>
      </c>
    </row>
    <row r="4" spans="1:17" x14ac:dyDescent="0.25">
      <c r="A4" s="6" t="str">
        <f t="shared" ref="A4:A23" si="0">C4</f>
        <v>AVAR</v>
      </c>
      <c r="B4" s="6">
        <f t="shared" ref="B4:B38" si="1">B3+1</f>
        <v>2</v>
      </c>
      <c r="C4" s="2" t="s">
        <v>46</v>
      </c>
      <c r="D4" s="27">
        <v>6.1699999999999998E-2</v>
      </c>
      <c r="E4" s="27">
        <v>8.7300000000000003E-2</v>
      </c>
      <c r="F4" s="27">
        <v>2.0400000000000001E-2</v>
      </c>
      <c r="G4" s="27">
        <v>9.8199999999999996E-2</v>
      </c>
      <c r="H4" s="27">
        <v>0.13500000000000001</v>
      </c>
      <c r="I4" s="27">
        <v>0.124</v>
      </c>
      <c r="J4" s="27">
        <v>234000</v>
      </c>
      <c r="K4" s="27">
        <v>332</v>
      </c>
      <c r="L4" s="27">
        <v>416</v>
      </c>
      <c r="M4" s="27">
        <v>15.2</v>
      </c>
      <c r="N4" s="27">
        <v>311000</v>
      </c>
      <c r="O4" s="27">
        <v>1.57</v>
      </c>
      <c r="P4" s="72" t="s">
        <v>234</v>
      </c>
      <c r="Q4" s="72" t="s">
        <v>234</v>
      </c>
    </row>
    <row r="5" spans="1:17" x14ac:dyDescent="0.25">
      <c r="A5" s="6" t="str">
        <f t="shared" si="0"/>
        <v>ASDV</v>
      </c>
      <c r="B5" s="6">
        <f t="shared" si="1"/>
        <v>3</v>
      </c>
      <c r="C5" s="2" t="s">
        <v>47</v>
      </c>
      <c r="D5" s="27">
        <v>0.24832000000000001</v>
      </c>
      <c r="E5" s="27">
        <v>0.29542000000000002</v>
      </c>
      <c r="F5" s="27">
        <v>0.14294999999999999</v>
      </c>
      <c r="G5" s="27">
        <v>0.31330000000000002</v>
      </c>
      <c r="H5" s="27">
        <v>0.36780000000000002</v>
      </c>
      <c r="I5" s="27">
        <v>0.35265999999999997</v>
      </c>
      <c r="J5" s="27">
        <v>483.91</v>
      </c>
      <c r="K5" s="27">
        <v>18.207000000000001</v>
      </c>
      <c r="L5" s="27">
        <v>20.399000000000001</v>
      </c>
      <c r="M5" s="27">
        <v>3.9022000000000001</v>
      </c>
      <c r="N5" s="27">
        <v>557.75</v>
      </c>
      <c r="O5" s="27">
        <v>1.2543</v>
      </c>
      <c r="P5" t="s">
        <v>234</v>
      </c>
      <c r="Q5" t="s">
        <v>234</v>
      </c>
    </row>
    <row r="6" spans="1:17" x14ac:dyDescent="0.25">
      <c r="A6" s="6" t="str">
        <f t="shared" si="0"/>
        <v>ASKW</v>
      </c>
      <c r="B6" s="6">
        <f t="shared" si="1"/>
        <v>4</v>
      </c>
      <c r="C6" s="2" t="s">
        <v>48</v>
      </c>
      <c r="D6" s="27">
        <v>-0.64224999999999999</v>
      </c>
      <c r="E6" s="27">
        <v>-0.89102999999999999</v>
      </c>
      <c r="F6" s="27">
        <v>-0.96367000000000003</v>
      </c>
      <c r="G6" s="27">
        <v>-0.21335999999999999</v>
      </c>
      <c r="H6" s="27">
        <v>-0.18973000000000001</v>
      </c>
      <c r="I6" s="27">
        <v>-0.6764</v>
      </c>
      <c r="J6" s="27">
        <v>1.2676000000000001</v>
      </c>
      <c r="K6" s="27">
        <v>1.1615</v>
      </c>
      <c r="L6" s="27">
        <v>1.7899</v>
      </c>
      <c r="M6" s="27">
        <v>1.9977</v>
      </c>
      <c r="N6" s="27">
        <v>1.8785000000000001</v>
      </c>
      <c r="O6" s="27">
        <v>1.2746</v>
      </c>
      <c r="P6" t="s">
        <v>234</v>
      </c>
      <c r="Q6" t="s">
        <v>234</v>
      </c>
    </row>
    <row r="7" spans="1:17" x14ac:dyDescent="0.25">
      <c r="A7" s="6" t="str">
        <f t="shared" si="0"/>
        <v>AKRT</v>
      </c>
      <c r="B7" s="6">
        <f t="shared" si="1"/>
        <v>5</v>
      </c>
      <c r="C7" s="2" t="s">
        <v>49</v>
      </c>
      <c r="D7" s="27">
        <v>3.1518999999999999</v>
      </c>
      <c r="E7" s="27">
        <v>3.8151000000000002</v>
      </c>
      <c r="F7" s="27">
        <v>3.7738</v>
      </c>
      <c r="G7" s="27">
        <v>3.3572000000000002</v>
      </c>
      <c r="H7" s="27">
        <v>3</v>
      </c>
      <c r="I7" s="27">
        <v>3.5785</v>
      </c>
      <c r="J7" s="27">
        <v>4.0008999999999997</v>
      </c>
      <c r="K7" s="27">
        <v>4.2369000000000003</v>
      </c>
      <c r="L7" s="27">
        <v>4.2149999999999999</v>
      </c>
      <c r="M7" s="27">
        <v>3.0996999999999999</v>
      </c>
      <c r="N7" s="27">
        <v>3.0095000000000001</v>
      </c>
      <c r="O7" s="27">
        <v>3.0552999999999999</v>
      </c>
      <c r="P7" t="s">
        <v>234</v>
      </c>
      <c r="Q7" t="s">
        <v>234</v>
      </c>
    </row>
    <row r="8" spans="1:17" x14ac:dyDescent="0.25">
      <c r="A8" s="6" t="str">
        <f t="shared" si="0"/>
        <v>AP50</v>
      </c>
      <c r="B8" s="6">
        <f t="shared" si="1"/>
        <v>6</v>
      </c>
      <c r="C8" s="2" t="s">
        <v>336</v>
      </c>
      <c r="D8" s="27">
        <v>2.92</v>
      </c>
      <c r="E8" s="27">
        <v>3.44</v>
      </c>
      <c r="F8" s="27">
        <v>2.77</v>
      </c>
      <c r="G8" s="27">
        <v>2.93</v>
      </c>
      <c r="H8" s="27">
        <v>2.69</v>
      </c>
      <c r="I8" s="27">
        <v>2.76</v>
      </c>
      <c r="J8" s="27">
        <v>748</v>
      </c>
      <c r="K8" s="27">
        <v>29</v>
      </c>
      <c r="L8" s="27">
        <v>21.8</v>
      </c>
      <c r="M8" s="27">
        <v>4.8</v>
      </c>
      <c r="N8" s="27">
        <v>556</v>
      </c>
      <c r="O8" s="27">
        <v>1.66</v>
      </c>
      <c r="P8" t="s">
        <v>234</v>
      </c>
      <c r="Q8" t="s">
        <v>234</v>
      </c>
    </row>
    <row r="9" spans="1:17" x14ac:dyDescent="0.25">
      <c r="A9" s="6" t="str">
        <f t="shared" si="0"/>
        <v>AASE</v>
      </c>
      <c r="B9" s="6">
        <f t="shared" si="1"/>
        <v>7</v>
      </c>
      <c r="C9" s="2" t="s">
        <v>337</v>
      </c>
      <c r="D9" s="27" t="s">
        <v>234</v>
      </c>
      <c r="E9" s="27" t="s">
        <v>234</v>
      </c>
      <c r="F9" s="27" t="s">
        <v>234</v>
      </c>
      <c r="G9" s="27" t="s">
        <v>234</v>
      </c>
      <c r="H9" s="27" t="s">
        <v>234</v>
      </c>
      <c r="I9" s="27" t="s">
        <v>234</v>
      </c>
      <c r="J9" s="27" t="s">
        <v>234</v>
      </c>
      <c r="K9" s="27" t="s">
        <v>234</v>
      </c>
      <c r="L9" s="27" t="s">
        <v>234</v>
      </c>
      <c r="M9" s="27" t="s">
        <v>234</v>
      </c>
      <c r="N9" s="27" t="s">
        <v>234</v>
      </c>
      <c r="O9" s="27" t="s">
        <v>234</v>
      </c>
      <c r="P9" t="s">
        <v>234</v>
      </c>
      <c r="Q9" s="72" t="s">
        <v>234</v>
      </c>
    </row>
    <row r="10" spans="1:17" x14ac:dyDescent="0.25">
      <c r="A10" s="6" t="str">
        <f t="shared" si="0"/>
        <v>AVSE</v>
      </c>
      <c r="B10" s="6">
        <f t="shared" si="1"/>
        <v>8</v>
      </c>
      <c r="C10" s="2" t="s">
        <v>338</v>
      </c>
      <c r="D10" s="27" t="s">
        <v>234</v>
      </c>
      <c r="E10" s="27" t="s">
        <v>234</v>
      </c>
      <c r="F10" s="27" t="s">
        <v>234</v>
      </c>
      <c r="G10" s="27" t="s">
        <v>234</v>
      </c>
      <c r="H10" s="27" t="s">
        <v>234</v>
      </c>
      <c r="I10" s="27" t="s">
        <v>234</v>
      </c>
      <c r="J10" s="27" t="s">
        <v>234</v>
      </c>
      <c r="K10" s="27" t="s">
        <v>234</v>
      </c>
      <c r="L10" s="27" t="s">
        <v>234</v>
      </c>
      <c r="M10" s="27" t="s">
        <v>234</v>
      </c>
      <c r="N10" s="27" t="s">
        <v>234</v>
      </c>
      <c r="O10" s="27" t="s">
        <v>234</v>
      </c>
      <c r="P10" s="72" t="s">
        <v>234</v>
      </c>
      <c r="Q10" s="72" t="s">
        <v>234</v>
      </c>
    </row>
    <row r="11" spans="1:17" x14ac:dyDescent="0.25">
      <c r="A11" s="6" t="str">
        <f t="shared" si="0"/>
        <v>ADSE</v>
      </c>
      <c r="B11" s="6">
        <f t="shared" si="1"/>
        <v>9</v>
      </c>
      <c r="C11" s="2" t="s">
        <v>339</v>
      </c>
      <c r="D11" s="27" t="s">
        <v>234</v>
      </c>
      <c r="E11" s="27" t="s">
        <v>234</v>
      </c>
      <c r="F11" s="27" t="s">
        <v>234</v>
      </c>
      <c r="G11" s="27" t="s">
        <v>234</v>
      </c>
      <c r="H11" s="27" t="s">
        <v>234</v>
      </c>
      <c r="I11" s="27" t="s">
        <v>234</v>
      </c>
      <c r="J11" s="27" t="s">
        <v>234</v>
      </c>
      <c r="K11" s="27" t="s">
        <v>234</v>
      </c>
      <c r="L11" s="27" t="s">
        <v>234</v>
      </c>
      <c r="M11" s="27" t="s">
        <v>234</v>
      </c>
      <c r="N11" s="27" t="s">
        <v>234</v>
      </c>
      <c r="O11" s="27" t="s">
        <v>234</v>
      </c>
      <c r="P11" t="s">
        <v>234</v>
      </c>
      <c r="Q11" t="s">
        <v>234</v>
      </c>
    </row>
    <row r="12" spans="1:17" x14ac:dyDescent="0.25">
      <c r="A12" s="6" t="str">
        <f t="shared" si="0"/>
        <v>ASSE</v>
      </c>
      <c r="B12" s="6">
        <f t="shared" si="1"/>
        <v>10</v>
      </c>
      <c r="C12" s="2" t="s">
        <v>340</v>
      </c>
      <c r="D12" s="27" t="s">
        <v>234</v>
      </c>
      <c r="E12" s="27" t="s">
        <v>234</v>
      </c>
      <c r="F12" s="27" t="s">
        <v>234</v>
      </c>
      <c r="G12" s="27" t="s">
        <v>234</v>
      </c>
      <c r="H12" s="27" t="s">
        <v>234</v>
      </c>
      <c r="I12" s="27" t="s">
        <v>234</v>
      </c>
      <c r="J12" s="27" t="s">
        <v>234</v>
      </c>
      <c r="K12" s="27" t="s">
        <v>234</v>
      </c>
      <c r="L12" s="27" t="s">
        <v>234</v>
      </c>
      <c r="M12" s="27" t="s">
        <v>234</v>
      </c>
      <c r="N12" s="27" t="s">
        <v>234</v>
      </c>
      <c r="O12" s="27" t="s">
        <v>234</v>
      </c>
      <c r="P12" t="s">
        <v>234</v>
      </c>
      <c r="Q12" t="s">
        <v>234</v>
      </c>
    </row>
    <row r="13" spans="1:17" x14ac:dyDescent="0.25">
      <c r="A13" s="6" t="str">
        <f t="shared" si="0"/>
        <v>AKSE</v>
      </c>
      <c r="B13" s="6">
        <f t="shared" si="1"/>
        <v>11</v>
      </c>
      <c r="C13" s="2" t="s">
        <v>341</v>
      </c>
      <c r="D13" s="27" t="s">
        <v>234</v>
      </c>
      <c r="E13" s="27" t="s">
        <v>234</v>
      </c>
      <c r="F13" s="27" t="s">
        <v>234</v>
      </c>
      <c r="G13" s="27" t="s">
        <v>234</v>
      </c>
      <c r="H13" s="27" t="s">
        <v>234</v>
      </c>
      <c r="I13" s="27" t="s">
        <v>234</v>
      </c>
      <c r="J13" s="27" t="s">
        <v>234</v>
      </c>
      <c r="K13" s="27" t="s">
        <v>234</v>
      </c>
      <c r="L13" s="27" t="s">
        <v>234</v>
      </c>
      <c r="M13" s="27" t="s">
        <v>234</v>
      </c>
      <c r="N13" s="27" t="s">
        <v>234</v>
      </c>
      <c r="O13" s="27" t="s">
        <v>234</v>
      </c>
      <c r="P13" t="s">
        <v>234</v>
      </c>
      <c r="Q13" t="s">
        <v>234</v>
      </c>
    </row>
    <row r="14" spans="1:17" x14ac:dyDescent="0.25">
      <c r="A14" s="6" t="str">
        <f t="shared" si="0"/>
        <v>AP50SE</v>
      </c>
      <c r="B14" s="6">
        <f t="shared" si="1"/>
        <v>12</v>
      </c>
      <c r="C14" s="2" t="s">
        <v>342</v>
      </c>
      <c r="D14" s="27">
        <v>2.8000000000000001E-2</v>
      </c>
      <c r="E14" s="27">
        <v>3.5099999999999999E-2</v>
      </c>
      <c r="F14" s="27">
        <v>2.12E-2</v>
      </c>
      <c r="G14" s="27">
        <v>4.2500000000000003E-2</v>
      </c>
      <c r="H14" s="27">
        <v>5.8599999999999999E-2</v>
      </c>
      <c r="I14" s="27">
        <v>4.2700000000000002E-2</v>
      </c>
      <c r="J14" s="27">
        <v>54.6</v>
      </c>
      <c r="K14" s="27">
        <v>2.21</v>
      </c>
      <c r="L14" s="27">
        <v>2.0699999999999998</v>
      </c>
      <c r="M14" s="27">
        <v>0.44400000000000001</v>
      </c>
      <c r="N14" s="27">
        <v>69.400000000000006</v>
      </c>
      <c r="O14" s="27">
        <v>0.14099999999999999</v>
      </c>
      <c r="P14" t="s">
        <v>234</v>
      </c>
      <c r="Q14" t="s">
        <v>234</v>
      </c>
    </row>
    <row r="15" spans="1:17" x14ac:dyDescent="0.25">
      <c r="A15" s="6" t="str">
        <f t="shared" si="0"/>
        <v>CAVG</v>
      </c>
      <c r="B15" s="6">
        <f t="shared" si="1"/>
        <v>13</v>
      </c>
      <c r="C15" s="2" t="s">
        <v>51</v>
      </c>
      <c r="D15" s="27">
        <v>2.9236</v>
      </c>
      <c r="E15" s="27">
        <v>3.4384000000000001</v>
      </c>
      <c r="F15" s="27">
        <v>2.7570999999999999</v>
      </c>
      <c r="G15" s="27">
        <v>2.9354</v>
      </c>
      <c r="H15" s="27">
        <v>2.7366999999999999</v>
      </c>
      <c r="I15" s="27">
        <v>2.7761</v>
      </c>
      <c r="J15" s="27">
        <v>873.12</v>
      </c>
      <c r="K15" s="27">
        <v>33.993000000000002</v>
      </c>
      <c r="L15" s="27">
        <v>28.280999999999999</v>
      </c>
      <c r="M15" s="27">
        <v>6.2640000000000002</v>
      </c>
      <c r="N15" s="27">
        <v>711.15</v>
      </c>
      <c r="O15" s="27">
        <v>2.3887999999999998</v>
      </c>
      <c r="P15" t="s">
        <v>234</v>
      </c>
      <c r="Q15" t="s">
        <v>234</v>
      </c>
    </row>
    <row r="16" spans="1:17" x14ac:dyDescent="0.25">
      <c r="A16" s="6" t="str">
        <f t="shared" si="0"/>
        <v>CVAR</v>
      </c>
      <c r="B16" s="6">
        <f t="shared" si="1"/>
        <v>14</v>
      </c>
      <c r="C16" s="2" t="s">
        <v>52</v>
      </c>
      <c r="D16" s="28">
        <v>3.6799999999999999E-2</v>
      </c>
      <c r="E16" s="28">
        <v>1.6199999999999999E-2</v>
      </c>
      <c r="F16" s="28">
        <v>4.3999999999999997E-2</v>
      </c>
      <c r="G16" s="28">
        <v>0.104</v>
      </c>
      <c r="H16" s="28">
        <v>0.12</v>
      </c>
      <c r="I16" s="28">
        <v>0.11799999999999999</v>
      </c>
      <c r="J16" s="28">
        <v>238000</v>
      </c>
      <c r="K16" s="28">
        <v>266</v>
      </c>
      <c r="L16" s="28">
        <v>503</v>
      </c>
      <c r="M16" s="28">
        <v>32.6</v>
      </c>
      <c r="N16" s="28">
        <v>258000</v>
      </c>
      <c r="O16" s="28">
        <v>3.46</v>
      </c>
      <c r="P16" t="s">
        <v>234</v>
      </c>
      <c r="Q16" t="s">
        <v>234</v>
      </c>
    </row>
    <row r="17" spans="1:17" x14ac:dyDescent="0.25">
      <c r="A17" s="6" t="str">
        <f t="shared" si="0"/>
        <v>CSDV</v>
      </c>
      <c r="B17" s="6">
        <f t="shared" si="1"/>
        <v>15</v>
      </c>
      <c r="C17" s="2" t="s">
        <v>53</v>
      </c>
      <c r="D17" s="27">
        <v>0.19188</v>
      </c>
      <c r="E17" s="27">
        <v>0.12716</v>
      </c>
      <c r="F17" s="27">
        <v>0.20985000000000001</v>
      </c>
      <c r="G17" s="27">
        <v>0.32267000000000001</v>
      </c>
      <c r="H17" s="27">
        <v>0.34666999999999998</v>
      </c>
      <c r="I17" s="27">
        <v>0.34342</v>
      </c>
      <c r="J17" s="27">
        <v>488.19</v>
      </c>
      <c r="K17" s="27">
        <v>16.295000000000002</v>
      </c>
      <c r="L17" s="27">
        <v>22.431000000000001</v>
      </c>
      <c r="M17" s="27">
        <v>5.7134</v>
      </c>
      <c r="N17" s="27">
        <v>508.39</v>
      </c>
      <c r="O17" s="27">
        <v>1.8594999999999999</v>
      </c>
      <c r="P17" t="s">
        <v>234</v>
      </c>
      <c r="Q17" t="s">
        <v>234</v>
      </c>
    </row>
    <row r="18" spans="1:17" x14ac:dyDescent="0.25">
      <c r="A18" s="6" t="str">
        <f t="shared" si="0"/>
        <v>CSKW</v>
      </c>
      <c r="B18" s="6">
        <f t="shared" si="1"/>
        <v>16</v>
      </c>
      <c r="C18" s="2" t="s">
        <v>54</v>
      </c>
      <c r="D18" s="27">
        <v>-0.20635000000000001</v>
      </c>
      <c r="E18" s="27">
        <v>-0.33151999999999998</v>
      </c>
      <c r="F18" s="27">
        <v>-1.3177000000000001</v>
      </c>
      <c r="G18" s="27">
        <v>-0.18243999999999999</v>
      </c>
      <c r="H18" s="27">
        <v>-9.0593999999999994E-2</v>
      </c>
      <c r="I18" s="27">
        <v>-0.40927999999999998</v>
      </c>
      <c r="J18" s="27">
        <v>1.7355</v>
      </c>
      <c r="K18" s="27">
        <v>0.94794</v>
      </c>
      <c r="L18" s="27">
        <v>2.4253999999999998</v>
      </c>
      <c r="M18" s="27">
        <v>3.1734</v>
      </c>
      <c r="N18" s="27">
        <v>1.5786</v>
      </c>
      <c r="O18" s="27">
        <v>1.7883</v>
      </c>
      <c r="P18" t="s">
        <v>234</v>
      </c>
      <c r="Q18" t="s">
        <v>234</v>
      </c>
    </row>
    <row r="19" spans="1:17" x14ac:dyDescent="0.25">
      <c r="A19" s="6" t="str">
        <f t="shared" si="0"/>
        <v>CKRT</v>
      </c>
      <c r="B19" s="6">
        <f t="shared" si="1"/>
        <v>17</v>
      </c>
      <c r="C19" s="2" t="s">
        <v>55</v>
      </c>
      <c r="D19" s="27">
        <v>3.08</v>
      </c>
      <c r="E19" s="27">
        <v>3.4708999999999999</v>
      </c>
      <c r="F19" s="27">
        <v>4.4386000000000001</v>
      </c>
      <c r="G19" s="27">
        <v>3.1958000000000002</v>
      </c>
      <c r="H19" s="27">
        <v>3.7856999999999998</v>
      </c>
      <c r="I19" s="27">
        <v>3.5023</v>
      </c>
      <c r="J19" s="27">
        <v>3.2244000000000002</v>
      </c>
      <c r="K19" s="27">
        <v>3.3769</v>
      </c>
      <c r="L19" s="27">
        <v>3</v>
      </c>
      <c r="M19" s="27">
        <v>4.3339999999999996</v>
      </c>
      <c r="N19" s="27">
        <v>3.8220000000000001</v>
      </c>
      <c r="O19" s="27">
        <v>4.2561999999999998</v>
      </c>
      <c r="P19" t="s">
        <v>234</v>
      </c>
      <c r="Q19" t="s">
        <v>234</v>
      </c>
    </row>
    <row r="20" spans="1:17" x14ac:dyDescent="0.25">
      <c r="A20" s="6" t="str">
        <f t="shared" si="0"/>
        <v>CP50</v>
      </c>
      <c r="B20" s="6">
        <f t="shared" si="1"/>
        <v>18</v>
      </c>
      <c r="C20" s="2" t="s">
        <v>343</v>
      </c>
      <c r="D20" s="27">
        <v>2.93</v>
      </c>
      <c r="E20" s="27">
        <v>3.4449999999999998</v>
      </c>
      <c r="F20" s="27">
        <v>2.8</v>
      </c>
      <c r="G20" s="27">
        <v>2.94</v>
      </c>
      <c r="H20" s="27">
        <v>2.72</v>
      </c>
      <c r="I20" s="27">
        <v>2.8</v>
      </c>
      <c r="J20" s="27">
        <v>770</v>
      </c>
      <c r="K20" s="27">
        <v>31.4</v>
      </c>
      <c r="L20" s="27">
        <v>23.4</v>
      </c>
      <c r="M20" s="27">
        <v>4.5999999999999996</v>
      </c>
      <c r="N20" s="27">
        <v>570</v>
      </c>
      <c r="O20" s="27">
        <v>1.91</v>
      </c>
      <c r="P20" t="s">
        <v>234</v>
      </c>
      <c r="Q20" t="s">
        <v>234</v>
      </c>
    </row>
    <row r="21" spans="1:17" x14ac:dyDescent="0.25">
      <c r="A21" s="6" t="str">
        <f t="shared" si="0"/>
        <v>CASE</v>
      </c>
      <c r="B21" s="6">
        <f t="shared" si="1"/>
        <v>19</v>
      </c>
      <c r="C21" s="2" t="s">
        <v>344</v>
      </c>
      <c r="D21" s="27" t="s">
        <v>234</v>
      </c>
      <c r="E21" s="27" t="s">
        <v>234</v>
      </c>
      <c r="F21" s="27" t="s">
        <v>234</v>
      </c>
      <c r="G21" s="27" t="s">
        <v>234</v>
      </c>
      <c r="H21" s="27" t="s">
        <v>234</v>
      </c>
      <c r="I21" s="27" t="s">
        <v>234</v>
      </c>
      <c r="J21" s="27" t="s">
        <v>234</v>
      </c>
      <c r="K21" s="27" t="s">
        <v>234</v>
      </c>
      <c r="L21" s="27" t="s">
        <v>234</v>
      </c>
      <c r="M21" s="27" t="s">
        <v>234</v>
      </c>
      <c r="N21" s="27" t="s">
        <v>234</v>
      </c>
      <c r="O21" s="27" t="s">
        <v>234</v>
      </c>
      <c r="P21" t="s">
        <v>234</v>
      </c>
      <c r="Q21" t="s">
        <v>234</v>
      </c>
    </row>
    <row r="22" spans="1:17" x14ac:dyDescent="0.25">
      <c r="A22" s="6" t="str">
        <f t="shared" si="0"/>
        <v>CVSE</v>
      </c>
      <c r="B22" s="6">
        <f t="shared" si="1"/>
        <v>20</v>
      </c>
      <c r="C22" s="2" t="s">
        <v>345</v>
      </c>
      <c r="D22" s="28" t="s">
        <v>234</v>
      </c>
      <c r="E22" s="28" t="s">
        <v>234</v>
      </c>
      <c r="F22" s="28" t="s">
        <v>234</v>
      </c>
      <c r="G22" s="28" t="s">
        <v>234</v>
      </c>
      <c r="H22" s="28" t="s">
        <v>234</v>
      </c>
      <c r="I22" s="28" t="s">
        <v>234</v>
      </c>
      <c r="J22" s="28" t="s">
        <v>234</v>
      </c>
      <c r="K22" s="28" t="s">
        <v>234</v>
      </c>
      <c r="L22" s="28" t="s">
        <v>234</v>
      </c>
      <c r="M22" s="28" t="s">
        <v>234</v>
      </c>
      <c r="N22" s="28" t="s">
        <v>234</v>
      </c>
      <c r="O22" s="28" t="s">
        <v>234</v>
      </c>
      <c r="P22" t="s">
        <v>234</v>
      </c>
      <c r="Q22" t="s">
        <v>234</v>
      </c>
    </row>
    <row r="23" spans="1:17" x14ac:dyDescent="0.25">
      <c r="A23" s="6" t="str">
        <f t="shared" si="0"/>
        <v>CDSE</v>
      </c>
      <c r="B23" s="6">
        <f t="shared" si="1"/>
        <v>21</v>
      </c>
      <c r="C23" s="2" t="s">
        <v>346</v>
      </c>
      <c r="D23" s="27" t="s">
        <v>234</v>
      </c>
      <c r="E23" s="27" t="s">
        <v>234</v>
      </c>
      <c r="F23" s="27" t="s">
        <v>234</v>
      </c>
      <c r="G23" s="27" t="s">
        <v>234</v>
      </c>
      <c r="H23" s="27" t="s">
        <v>234</v>
      </c>
      <c r="I23" s="27" t="s">
        <v>234</v>
      </c>
      <c r="J23" s="27" t="s">
        <v>234</v>
      </c>
      <c r="K23" s="27" t="s">
        <v>234</v>
      </c>
      <c r="L23" s="27" t="s">
        <v>234</v>
      </c>
      <c r="M23" s="27" t="s">
        <v>234</v>
      </c>
      <c r="N23" s="27" t="s">
        <v>234</v>
      </c>
      <c r="O23" s="27" t="s">
        <v>234</v>
      </c>
      <c r="P23" t="s">
        <v>234</v>
      </c>
      <c r="Q23" t="s">
        <v>234</v>
      </c>
    </row>
    <row r="24" spans="1:17" s="71" customFormat="1" x14ac:dyDescent="0.25">
      <c r="A24" s="6" t="str">
        <f t="shared" ref="A24:A38" si="2">C24</f>
        <v>CSSE</v>
      </c>
      <c r="B24" s="6">
        <f t="shared" si="1"/>
        <v>22</v>
      </c>
      <c r="C24" s="2" t="s">
        <v>347</v>
      </c>
      <c r="D24" s="27" t="s">
        <v>234</v>
      </c>
      <c r="E24" s="27" t="s">
        <v>234</v>
      </c>
      <c r="F24" s="27" t="s">
        <v>234</v>
      </c>
      <c r="G24" s="27" t="s">
        <v>234</v>
      </c>
      <c r="H24" s="27" t="s">
        <v>234</v>
      </c>
      <c r="I24" s="27" t="s">
        <v>234</v>
      </c>
      <c r="J24" s="27" t="s">
        <v>234</v>
      </c>
      <c r="K24" s="27" t="s">
        <v>234</v>
      </c>
      <c r="L24" s="27" t="s">
        <v>234</v>
      </c>
      <c r="M24" s="27" t="s">
        <v>234</v>
      </c>
      <c r="N24" s="27" t="s">
        <v>234</v>
      </c>
      <c r="O24" s="27" t="s">
        <v>234</v>
      </c>
      <c r="P24" s="71" t="s">
        <v>234</v>
      </c>
      <c r="Q24" s="71" t="s">
        <v>234</v>
      </c>
    </row>
    <row r="25" spans="1:17" s="71" customFormat="1" x14ac:dyDescent="0.25">
      <c r="A25" s="6" t="str">
        <f t="shared" si="2"/>
        <v>CKSE</v>
      </c>
      <c r="B25" s="6">
        <f t="shared" si="1"/>
        <v>23</v>
      </c>
      <c r="C25" s="2" t="s">
        <v>348</v>
      </c>
      <c r="D25" s="27" t="s">
        <v>234</v>
      </c>
      <c r="E25" s="27" t="s">
        <v>234</v>
      </c>
      <c r="F25" s="27" t="s">
        <v>234</v>
      </c>
      <c r="G25" s="27" t="s">
        <v>234</v>
      </c>
      <c r="H25" s="27" t="s">
        <v>234</v>
      </c>
      <c r="I25" s="27" t="s">
        <v>234</v>
      </c>
      <c r="J25" s="27" t="s">
        <v>234</v>
      </c>
      <c r="K25" s="27" t="s">
        <v>234</v>
      </c>
      <c r="L25" s="27" t="s">
        <v>234</v>
      </c>
      <c r="M25" s="27" t="s">
        <v>234</v>
      </c>
      <c r="N25" s="27" t="s">
        <v>234</v>
      </c>
      <c r="O25" s="27" t="s">
        <v>234</v>
      </c>
      <c r="P25" s="71" t="s">
        <v>234</v>
      </c>
      <c r="Q25" s="71" t="s">
        <v>234</v>
      </c>
    </row>
    <row r="26" spans="1:17" s="71" customFormat="1" x14ac:dyDescent="0.25">
      <c r="A26" s="6" t="str">
        <f t="shared" si="2"/>
        <v>CP50SE</v>
      </c>
      <c r="B26" s="6">
        <f t="shared" si="1"/>
        <v>24</v>
      </c>
      <c r="C26" s="2" t="s">
        <v>349</v>
      </c>
      <c r="D26" s="27">
        <v>2.8199999999999999E-2</v>
      </c>
      <c r="E26" s="27">
        <v>3.73E-2</v>
      </c>
      <c r="F26" s="27">
        <v>2.4199999999999999E-2</v>
      </c>
      <c r="G26" s="27">
        <v>4.5100000000000001E-2</v>
      </c>
      <c r="H26" s="27">
        <v>5.8200000000000002E-2</v>
      </c>
      <c r="I26" s="27">
        <v>4.82E-2</v>
      </c>
      <c r="J26" s="27">
        <v>53.2</v>
      </c>
      <c r="K26" s="27">
        <v>2.42</v>
      </c>
      <c r="L26" s="27">
        <v>2.15</v>
      </c>
      <c r="M26" s="27">
        <v>0.45</v>
      </c>
      <c r="N26" s="27">
        <v>69.099999999999994</v>
      </c>
      <c r="O26" s="27">
        <v>0.19500000000000001</v>
      </c>
      <c r="P26" s="71" t="s">
        <v>234</v>
      </c>
      <c r="Q26" s="71" t="s">
        <v>234</v>
      </c>
    </row>
    <row r="27" spans="1:17" s="71" customFormat="1" x14ac:dyDescent="0.25">
      <c r="A27" s="6" t="str">
        <f t="shared" si="2"/>
        <v>AADT</v>
      </c>
      <c r="B27" s="6">
        <f t="shared" si="1"/>
        <v>25</v>
      </c>
      <c r="C27" s="2" t="s">
        <v>56</v>
      </c>
      <c r="D27" s="27">
        <v>0.26</v>
      </c>
      <c r="E27" s="27">
        <v>0.42099999999999999</v>
      </c>
      <c r="F27" s="27">
        <v>0.192</v>
      </c>
      <c r="G27" s="27">
        <v>0.51600000000000001</v>
      </c>
      <c r="H27" s="27">
        <v>0.16700000000000001</v>
      </c>
      <c r="I27" s="27">
        <v>0.41099999999999998</v>
      </c>
      <c r="J27" s="27">
        <v>0.41199999999999998</v>
      </c>
      <c r="K27" s="27">
        <v>0.182</v>
      </c>
      <c r="L27" s="27">
        <v>0.53300000000000003</v>
      </c>
      <c r="M27" s="27">
        <v>0.49</v>
      </c>
      <c r="N27" s="27">
        <v>0.161</v>
      </c>
      <c r="O27" s="27">
        <v>0.48</v>
      </c>
      <c r="P27" s="71" t="s">
        <v>234</v>
      </c>
      <c r="Q27" s="71" t="s">
        <v>234</v>
      </c>
    </row>
    <row r="28" spans="1:17" s="71" customFormat="1" x14ac:dyDescent="0.25">
      <c r="A28" s="6" t="str">
        <f t="shared" si="2"/>
        <v>AVARU</v>
      </c>
      <c r="B28" s="6">
        <f t="shared" si="1"/>
        <v>26</v>
      </c>
      <c r="C28" s="2" t="s">
        <v>57</v>
      </c>
      <c r="D28" s="27">
        <v>0.57128999999999996</v>
      </c>
      <c r="E28" s="27">
        <v>0.54656000000000005</v>
      </c>
      <c r="F28" s="27">
        <v>0.38544</v>
      </c>
      <c r="G28" s="27">
        <v>0.53319000000000005</v>
      </c>
      <c r="H28" s="27">
        <v>0.38218000000000002</v>
      </c>
      <c r="I28" s="27">
        <v>0.65869999999999995</v>
      </c>
      <c r="J28" s="27">
        <v>0.63146999999999998</v>
      </c>
      <c r="K28" s="27">
        <v>0.56179000000000001</v>
      </c>
      <c r="L28" s="27">
        <v>0.64073999999999998</v>
      </c>
      <c r="M28" s="27">
        <v>0.46118999999999999</v>
      </c>
      <c r="N28" s="27">
        <v>0.38923999999999997</v>
      </c>
      <c r="O28" s="27">
        <v>0.63680000000000003</v>
      </c>
      <c r="P28" s="71" t="s">
        <v>234</v>
      </c>
      <c r="Q28" s="71" t="s">
        <v>234</v>
      </c>
    </row>
    <row r="29" spans="1:17" s="71" customFormat="1" x14ac:dyDescent="0.25">
      <c r="A29" s="6" t="str">
        <f t="shared" si="2"/>
        <v>AVARM</v>
      </c>
      <c r="B29" s="6">
        <f t="shared" si="1"/>
        <v>27</v>
      </c>
      <c r="C29" s="2" t="s">
        <v>58</v>
      </c>
      <c r="D29" s="27">
        <v>0.44068000000000002</v>
      </c>
      <c r="E29" s="27">
        <v>0.47813</v>
      </c>
      <c r="F29" s="27">
        <v>0.64434999999999998</v>
      </c>
      <c r="G29" s="27">
        <v>0.47960999999999998</v>
      </c>
      <c r="H29" s="27">
        <v>0.62180999999999997</v>
      </c>
      <c r="I29" s="27">
        <v>0.36124000000000001</v>
      </c>
      <c r="J29" s="27">
        <v>0.38527</v>
      </c>
      <c r="K29" s="27">
        <v>0.44556000000000001</v>
      </c>
      <c r="L29" s="27">
        <v>0.37042000000000003</v>
      </c>
      <c r="M29" s="27">
        <v>0.55274000000000001</v>
      </c>
      <c r="N29" s="27">
        <v>0.61312999999999995</v>
      </c>
      <c r="O29" s="27">
        <v>0.37130999999999997</v>
      </c>
      <c r="P29" s="71" t="s">
        <v>234</v>
      </c>
      <c r="Q29" s="71" t="s">
        <v>234</v>
      </c>
    </row>
    <row r="30" spans="1:17" s="71" customFormat="1" x14ac:dyDescent="0.25">
      <c r="A30" s="6" t="str">
        <f t="shared" si="2"/>
        <v>AMEDF</v>
      </c>
      <c r="B30" s="6">
        <f t="shared" si="1"/>
        <v>28</v>
      </c>
      <c r="C30" s="2" t="s">
        <v>59</v>
      </c>
      <c r="D30" s="27">
        <v>101</v>
      </c>
      <c r="E30" s="27">
        <v>101</v>
      </c>
      <c r="F30" s="27">
        <v>101</v>
      </c>
      <c r="G30" s="27">
        <v>101</v>
      </c>
      <c r="H30" s="27">
        <v>101</v>
      </c>
      <c r="I30" s="27">
        <v>101</v>
      </c>
      <c r="J30" s="27">
        <v>101</v>
      </c>
      <c r="K30" s="27">
        <v>101</v>
      </c>
      <c r="L30" s="27">
        <v>101</v>
      </c>
      <c r="M30" s="27">
        <v>101</v>
      </c>
      <c r="N30" s="27">
        <v>101</v>
      </c>
      <c r="O30" s="27">
        <v>101</v>
      </c>
      <c r="P30" s="71" t="s">
        <v>234</v>
      </c>
      <c r="Q30" s="71" t="s">
        <v>234</v>
      </c>
    </row>
    <row r="31" spans="1:17" s="71" customFormat="1" x14ac:dyDescent="0.25">
      <c r="A31" s="6" t="str">
        <f t="shared" si="2"/>
        <v>ATHV</v>
      </c>
      <c r="B31" s="6">
        <f t="shared" si="1"/>
        <v>29</v>
      </c>
      <c r="C31" s="2" t="s">
        <v>60</v>
      </c>
      <c r="D31" s="27">
        <v>0.15654000000000001</v>
      </c>
      <c r="E31" s="27">
        <v>0.84016999999999997</v>
      </c>
      <c r="F31" s="27">
        <v>0.79371000000000003</v>
      </c>
      <c r="G31" s="27">
        <v>0.36819000000000002</v>
      </c>
      <c r="H31" s="27">
        <v>-5.2189000000000001E-4</v>
      </c>
      <c r="I31" s="27">
        <v>0.59635000000000005</v>
      </c>
      <c r="J31" s="27">
        <v>1.0317000000000001</v>
      </c>
      <c r="K31" s="27">
        <v>1.2749999999999999</v>
      </c>
      <c r="L31" s="27">
        <v>1.2524</v>
      </c>
      <c r="M31" s="27">
        <v>0.10276</v>
      </c>
      <c r="N31" s="27">
        <v>9.8280999999999993E-3</v>
      </c>
      <c r="O31" s="27">
        <v>5.6959999999999997E-2</v>
      </c>
      <c r="P31" s="71" t="s">
        <v>234</v>
      </c>
      <c r="Q31" s="71" t="s">
        <v>234</v>
      </c>
    </row>
    <row r="32" spans="1:17" s="71" customFormat="1" x14ac:dyDescent="0.25">
      <c r="A32" s="6" t="str">
        <f t="shared" si="2"/>
        <v>ATTS</v>
      </c>
      <c r="B32" s="6">
        <f t="shared" si="1"/>
        <v>30</v>
      </c>
      <c r="C32" s="2" t="s">
        <v>61</v>
      </c>
      <c r="D32" s="27">
        <v>-0.73187000000000002</v>
      </c>
      <c r="E32" s="27">
        <v>0.54673000000000005</v>
      </c>
      <c r="F32" s="27">
        <v>0.58404</v>
      </c>
      <c r="G32" s="27">
        <v>-3.1825000000000001</v>
      </c>
      <c r="H32" s="27">
        <v>-0.19742999999999999</v>
      </c>
      <c r="I32" s="27">
        <v>-0.62087999999999999</v>
      </c>
      <c r="J32" s="27">
        <v>-1.1896</v>
      </c>
      <c r="K32" s="27">
        <v>0.41982000000000003</v>
      </c>
      <c r="L32" s="27">
        <v>-1.4218</v>
      </c>
      <c r="M32" s="27">
        <v>-4.0743999999999998</v>
      </c>
      <c r="N32" s="27">
        <v>-0.20866999999999999</v>
      </c>
      <c r="O32" s="27">
        <v>-1.3977999999999999</v>
      </c>
      <c r="P32" s="71" t="s">
        <v>234</v>
      </c>
      <c r="Q32" s="71" t="s">
        <v>234</v>
      </c>
    </row>
    <row r="33" spans="1:17" s="71" customFormat="1" x14ac:dyDescent="0.25">
      <c r="A33" s="6" t="str">
        <f t="shared" si="2"/>
        <v>CADT</v>
      </c>
      <c r="B33" s="6">
        <f t="shared" si="1"/>
        <v>31</v>
      </c>
      <c r="C33" s="2" t="s">
        <v>62</v>
      </c>
      <c r="D33" s="27">
        <v>0.38400000000000001</v>
      </c>
      <c r="E33" s="27">
        <v>0.25800000000000001</v>
      </c>
      <c r="F33" s="27">
        <v>0.378</v>
      </c>
      <c r="G33" s="27">
        <v>0.28100000000000003</v>
      </c>
      <c r="H33" s="27">
        <v>0.48399999999999999</v>
      </c>
      <c r="I33" s="27">
        <v>0.21299999999999999</v>
      </c>
      <c r="J33" s="27">
        <v>0.16300000000000001</v>
      </c>
      <c r="K33" s="27">
        <v>0.14299999999999999</v>
      </c>
      <c r="L33" s="27">
        <v>0.29499999999999998</v>
      </c>
      <c r="M33" s="27">
        <v>0.34499999999999997</v>
      </c>
      <c r="N33" s="27">
        <v>0.37</v>
      </c>
      <c r="O33" s="27">
        <v>0.28000000000000003</v>
      </c>
      <c r="P33" s="71" t="s">
        <v>234</v>
      </c>
      <c r="Q33" s="71" t="s">
        <v>234</v>
      </c>
    </row>
    <row r="34" spans="1:17" s="71" customFormat="1" x14ac:dyDescent="0.25">
      <c r="A34" s="6" t="str">
        <f t="shared" si="2"/>
        <v>CVARU</v>
      </c>
      <c r="B34" s="6">
        <f t="shared" si="1"/>
        <v>32</v>
      </c>
      <c r="C34" s="2" t="s">
        <v>63</v>
      </c>
      <c r="D34" s="27">
        <v>0.44224000000000002</v>
      </c>
      <c r="E34" s="27">
        <v>0.13064999999999999</v>
      </c>
      <c r="F34" s="27">
        <v>0.65031000000000005</v>
      </c>
      <c r="G34" s="27">
        <v>0.51595000000000002</v>
      </c>
      <c r="H34" s="27">
        <v>0.40565000000000001</v>
      </c>
      <c r="I34" s="27">
        <v>0.59094999999999998</v>
      </c>
      <c r="J34" s="27">
        <v>0.60390999999999995</v>
      </c>
      <c r="K34" s="27">
        <v>0.47865999999999997</v>
      </c>
      <c r="L34" s="27">
        <v>0.72470000000000001</v>
      </c>
      <c r="M34" s="27">
        <v>0.65476999999999996</v>
      </c>
      <c r="N34" s="27">
        <v>0.41142000000000001</v>
      </c>
      <c r="O34" s="27">
        <v>0.70804</v>
      </c>
      <c r="P34" s="71" t="s">
        <v>234</v>
      </c>
      <c r="Q34" s="71" t="s">
        <v>234</v>
      </c>
    </row>
    <row r="35" spans="1:17" s="71" customFormat="1" x14ac:dyDescent="0.25">
      <c r="A35" s="6" t="str">
        <f t="shared" si="2"/>
        <v>CVARM</v>
      </c>
      <c r="B35" s="6">
        <f t="shared" si="1"/>
        <v>33</v>
      </c>
      <c r="C35" s="2" t="s">
        <v>64</v>
      </c>
      <c r="D35" s="27">
        <v>0.57430999999999999</v>
      </c>
      <c r="E35" s="27">
        <v>0.88175999999999999</v>
      </c>
      <c r="F35" s="27">
        <v>0.37030999999999997</v>
      </c>
      <c r="G35" s="27">
        <v>0.49852000000000002</v>
      </c>
      <c r="H35" s="27">
        <v>0.59975000000000001</v>
      </c>
      <c r="I35" s="27">
        <v>0.42007</v>
      </c>
      <c r="J35" s="27">
        <v>0.40476000000000001</v>
      </c>
      <c r="K35" s="27">
        <v>0.53344999999999998</v>
      </c>
      <c r="L35" s="27">
        <v>0.29054000000000002</v>
      </c>
      <c r="M35" s="27">
        <v>0.35408000000000001</v>
      </c>
      <c r="N35" s="27">
        <v>0.59087000000000001</v>
      </c>
      <c r="O35" s="27">
        <v>0.30654999999999999</v>
      </c>
      <c r="P35" s="71" t="s">
        <v>234</v>
      </c>
      <c r="Q35" s="71" t="s">
        <v>234</v>
      </c>
    </row>
    <row r="36" spans="1:17" s="71" customFormat="1" x14ac:dyDescent="0.25">
      <c r="A36" s="6" t="str">
        <f t="shared" si="2"/>
        <v>CMEDF</v>
      </c>
      <c r="B36" s="6">
        <f t="shared" si="1"/>
        <v>34</v>
      </c>
      <c r="C36" s="2" t="s">
        <v>65</v>
      </c>
      <c r="D36" s="27">
        <v>116</v>
      </c>
      <c r="E36" s="27">
        <v>74</v>
      </c>
      <c r="F36" s="27">
        <v>198</v>
      </c>
      <c r="G36" s="27">
        <v>117</v>
      </c>
      <c r="H36" s="27">
        <v>161</v>
      </c>
      <c r="I36" s="27">
        <v>132</v>
      </c>
      <c r="J36" s="27">
        <v>137</v>
      </c>
      <c r="K36" s="27">
        <v>116</v>
      </c>
      <c r="L36" s="27">
        <v>180</v>
      </c>
      <c r="M36" s="27">
        <v>189</v>
      </c>
      <c r="N36" s="27">
        <v>164</v>
      </c>
      <c r="O36" s="27">
        <v>175</v>
      </c>
      <c r="P36" s="71" t="s">
        <v>234</v>
      </c>
      <c r="Q36" s="71" t="s">
        <v>234</v>
      </c>
    </row>
    <row r="37" spans="1:17" s="71" customFormat="1" x14ac:dyDescent="0.25">
      <c r="A37" s="6" t="str">
        <f t="shared" si="2"/>
        <v>CTHV</v>
      </c>
      <c r="B37" s="6">
        <f t="shared" si="1"/>
        <v>35</v>
      </c>
      <c r="C37" s="2" t="s">
        <v>66</v>
      </c>
      <c r="D37" s="27">
        <v>0.10917</v>
      </c>
      <c r="E37" s="27">
        <v>0.64293999999999996</v>
      </c>
      <c r="F37" s="27">
        <v>1.9641</v>
      </c>
      <c r="G37" s="27">
        <v>0.26730999999999999</v>
      </c>
      <c r="H37" s="27">
        <v>1.0727</v>
      </c>
      <c r="I37" s="27">
        <v>0.68576000000000004</v>
      </c>
      <c r="J37" s="27">
        <v>0.30641000000000002</v>
      </c>
      <c r="K37" s="27">
        <v>0.51456999999999997</v>
      </c>
      <c r="L37" s="27">
        <v>-0.19098999999999999</v>
      </c>
      <c r="M37" s="27">
        <v>1.8212999999999999</v>
      </c>
      <c r="N37" s="27">
        <v>1.1223000000000001</v>
      </c>
      <c r="O37" s="27">
        <v>1.7151000000000001</v>
      </c>
      <c r="P37" s="71" t="s">
        <v>234</v>
      </c>
      <c r="Q37" s="71" t="s">
        <v>234</v>
      </c>
    </row>
    <row r="38" spans="1:17" x14ac:dyDescent="0.25">
      <c r="A38" s="6" t="str">
        <f t="shared" si="2"/>
        <v>CTTS</v>
      </c>
      <c r="B38" s="6">
        <f t="shared" si="1"/>
        <v>36</v>
      </c>
      <c r="C38" s="2" t="s">
        <v>67</v>
      </c>
      <c r="D38" s="27">
        <v>-1.6634</v>
      </c>
      <c r="E38" s="27">
        <v>1.0589</v>
      </c>
      <c r="F38" s="27">
        <v>-0.46163999999999999</v>
      </c>
      <c r="G38" s="27">
        <v>-1.0536000000000001</v>
      </c>
      <c r="H38" s="27">
        <v>-0.64322000000000001</v>
      </c>
      <c r="I38" s="27">
        <v>-0.41667999999999999</v>
      </c>
      <c r="J38" s="27">
        <v>-0.93991000000000002</v>
      </c>
      <c r="K38" s="27">
        <v>1.5866</v>
      </c>
      <c r="L38" s="27">
        <v>-0.82255999999999996</v>
      </c>
      <c r="M38" s="27">
        <v>-1.8271999999999999</v>
      </c>
      <c r="N38" s="27">
        <v>-0.65908999999999995</v>
      </c>
      <c r="O38" s="27">
        <v>-4.0092000000000003E-2</v>
      </c>
      <c r="P38" t="s">
        <v>234</v>
      </c>
      <c r="Q38" t="s">
        <v>234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34"/>
  <sheetViews>
    <sheetView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baseColWidth="10" defaultRowHeight="11.25" x14ac:dyDescent="0.2"/>
  <cols>
    <col min="1" max="1" width="2.7109375" style="39" customWidth="1"/>
    <col min="2" max="2" width="3.5703125" style="39" bestFit="1" customWidth="1"/>
    <col min="3" max="3" width="5.140625" style="39" bestFit="1" customWidth="1"/>
    <col min="4" max="4" width="10.85546875" style="39" bestFit="1" customWidth="1"/>
    <col min="5" max="6" width="10.42578125" style="39" bestFit="1" customWidth="1"/>
    <col min="7" max="8" width="10.85546875" style="39" bestFit="1" customWidth="1"/>
    <col min="9" max="9" width="10.42578125" style="39" bestFit="1" customWidth="1"/>
    <col min="10" max="10" width="10.85546875" style="39" bestFit="1" customWidth="1"/>
    <col min="11" max="14" width="10.42578125" style="39" bestFit="1" customWidth="1"/>
    <col min="15" max="47" width="10.85546875" style="39" bestFit="1" customWidth="1"/>
    <col min="48" max="48" width="8.5703125" style="39" bestFit="1" customWidth="1"/>
    <col min="49" max="49" width="7" style="39" bestFit="1" customWidth="1"/>
    <col min="50" max="50" width="5.85546875" style="39" bestFit="1" customWidth="1"/>
    <col min="51" max="51" width="7" style="39" bestFit="1" customWidth="1"/>
    <col min="52" max="16384" width="11.42578125" style="39"/>
  </cols>
  <sheetData>
    <row r="1" spans="1:51" s="41" customFormat="1" x14ac:dyDescent="0.2">
      <c r="C1" s="41" t="s">
        <v>175</v>
      </c>
      <c r="D1" s="41" t="s">
        <v>176</v>
      </c>
      <c r="E1" s="41" t="s">
        <v>177</v>
      </c>
      <c r="F1" s="41" t="s">
        <v>178</v>
      </c>
      <c r="G1" s="41" t="s">
        <v>179</v>
      </c>
      <c r="H1" s="41" t="s">
        <v>180</v>
      </c>
      <c r="I1" s="41" t="s">
        <v>181</v>
      </c>
      <c r="J1" s="41" t="s">
        <v>182</v>
      </c>
      <c r="K1" s="41" t="s">
        <v>183</v>
      </c>
      <c r="L1" s="41" t="s">
        <v>184</v>
      </c>
      <c r="M1" s="41" t="s">
        <v>185</v>
      </c>
      <c r="N1" s="41" t="s">
        <v>186</v>
      </c>
      <c r="O1" s="41" t="s">
        <v>187</v>
      </c>
      <c r="P1" s="41" t="s">
        <v>188</v>
      </c>
      <c r="Q1" s="41" t="s">
        <v>189</v>
      </c>
      <c r="R1" s="41" t="s">
        <v>190</v>
      </c>
      <c r="S1" s="41" t="s">
        <v>191</v>
      </c>
      <c r="T1" s="41" t="s">
        <v>192</v>
      </c>
      <c r="U1" s="41" t="s">
        <v>193</v>
      </c>
      <c r="V1" s="41" t="s">
        <v>194</v>
      </c>
      <c r="W1" s="41" t="s">
        <v>195</v>
      </c>
      <c r="X1" s="41" t="s">
        <v>196</v>
      </c>
      <c r="Y1" s="41" t="s">
        <v>197</v>
      </c>
      <c r="Z1" s="41" t="s">
        <v>198</v>
      </c>
      <c r="AA1" s="41" t="s">
        <v>199</v>
      </c>
      <c r="AB1" s="41" t="s">
        <v>200</v>
      </c>
      <c r="AC1" s="41" t="s">
        <v>201</v>
      </c>
      <c r="AD1" s="41" t="s">
        <v>202</v>
      </c>
      <c r="AE1" s="41" t="s">
        <v>203</v>
      </c>
      <c r="AF1" s="41" t="s">
        <v>204</v>
      </c>
      <c r="AG1" s="41" t="s">
        <v>205</v>
      </c>
      <c r="AH1" s="41" t="s">
        <v>206</v>
      </c>
      <c r="AI1" s="41" t="s">
        <v>207</v>
      </c>
      <c r="AJ1" s="41" t="s">
        <v>208</v>
      </c>
      <c r="AK1" s="41" t="s">
        <v>209</v>
      </c>
      <c r="AL1" s="41" t="s">
        <v>210</v>
      </c>
      <c r="AM1" s="41" t="s">
        <v>211</v>
      </c>
      <c r="AN1" s="41" t="s">
        <v>212</v>
      </c>
      <c r="AO1" s="41" t="s">
        <v>213</v>
      </c>
      <c r="AP1" s="41" t="s">
        <v>214</v>
      </c>
      <c r="AQ1" s="41" t="s">
        <v>215</v>
      </c>
      <c r="AR1" s="41" t="s">
        <v>216</v>
      </c>
      <c r="AS1" s="41" t="s">
        <v>217</v>
      </c>
      <c r="AT1" s="41" t="s">
        <v>218</v>
      </c>
      <c r="AU1" s="41" t="s">
        <v>219</v>
      </c>
      <c r="AV1" s="41" t="s">
        <v>220</v>
      </c>
      <c r="AW1" s="41" t="s">
        <v>221</v>
      </c>
      <c r="AX1" s="41" t="s">
        <v>222</v>
      </c>
      <c r="AY1" s="41" t="s">
        <v>223</v>
      </c>
    </row>
    <row r="2" spans="1:51" x14ac:dyDescent="0.2">
      <c r="A2" s="40" t="str">
        <f>AY2&amp;AX2&amp;AV2</f>
        <v>ENERCFEVARtotal</v>
      </c>
      <c r="B2" s="39">
        <v>1</v>
      </c>
      <c r="C2" s="39">
        <v>221</v>
      </c>
      <c r="D2" s="39">
        <v>790.99935849999997</v>
      </c>
      <c r="E2" s="39">
        <v>58.174024269999997</v>
      </c>
      <c r="F2" s="39">
        <v>1.766658396</v>
      </c>
      <c r="G2" s="39">
        <v>676.98036609999997</v>
      </c>
      <c r="H2" s="39">
        <v>905.01835089999997</v>
      </c>
      <c r="I2" s="39">
        <v>444461.61290000001</v>
      </c>
      <c r="J2" s="39">
        <v>266783.57010000001</v>
      </c>
      <c r="K2" s="39">
        <v>622139.6557</v>
      </c>
      <c r="L2" s="39">
        <v>666.6795429</v>
      </c>
      <c r="M2" s="39">
        <v>516.51095840000005</v>
      </c>
      <c r="N2" s="39">
        <v>788.7582999</v>
      </c>
      <c r="O2" s="39">
        <v>0</v>
      </c>
      <c r="P2" s="39">
        <v>0</v>
      </c>
      <c r="Q2" s="39">
        <v>0</v>
      </c>
      <c r="R2" s="39">
        <v>0</v>
      </c>
      <c r="S2" s="39">
        <v>0</v>
      </c>
      <c r="T2" s="39">
        <v>0</v>
      </c>
      <c r="U2" s="39">
        <v>636.54126250000002</v>
      </c>
      <c r="V2" s="39">
        <v>542.18325749999997</v>
      </c>
      <c r="W2" s="39">
        <v>730.03320240000005</v>
      </c>
      <c r="X2" s="39">
        <v>1952.236883</v>
      </c>
      <c r="Y2" s="39">
        <v>1737.197238</v>
      </c>
      <c r="Z2" s="39">
        <v>3207.7151090000002</v>
      </c>
      <c r="AA2" s="39">
        <v>2367.227406</v>
      </c>
      <c r="AB2" s="39">
        <v>1949.0532310000001</v>
      </c>
      <c r="AC2" s="39">
        <v>4281.1532280000001</v>
      </c>
      <c r="AD2" s="39">
        <v>315.15686410000001</v>
      </c>
      <c r="AE2" s="39">
        <v>35.665208460000002</v>
      </c>
      <c r="AF2" s="39">
        <v>377.2256749</v>
      </c>
      <c r="AG2" s="39">
        <v>528.17086830000005</v>
      </c>
      <c r="AH2" s="39">
        <v>433.25336829999998</v>
      </c>
      <c r="AI2" s="39">
        <v>622.37992629999997</v>
      </c>
      <c r="AJ2" s="39">
        <v>758.15913209999997</v>
      </c>
      <c r="AK2" s="39">
        <v>644.52804700000002</v>
      </c>
      <c r="AL2" s="39">
        <v>933.63234279999995</v>
      </c>
      <c r="AM2" s="39">
        <v>1202.021657</v>
      </c>
      <c r="AN2" s="39">
        <v>1099.2044100000001</v>
      </c>
      <c r="AO2" s="39">
        <v>1510.90699</v>
      </c>
      <c r="AP2" s="39">
        <v>371.03502600000002</v>
      </c>
      <c r="AQ2" s="39">
        <v>232.09599840000001</v>
      </c>
      <c r="AR2" s="39">
        <v>445.39301829999999</v>
      </c>
      <c r="AS2" s="39">
        <v>1110.3157369999999</v>
      </c>
      <c r="AT2" s="39">
        <v>915.90574670000001</v>
      </c>
      <c r="AU2" s="39">
        <v>1301.7385979999999</v>
      </c>
      <c r="AV2" s="39" t="s">
        <v>224</v>
      </c>
      <c r="AW2" s="39" t="s">
        <v>77</v>
      </c>
      <c r="AX2" s="39" t="s">
        <v>0</v>
      </c>
      <c r="AY2" s="39" t="s">
        <v>77</v>
      </c>
    </row>
    <row r="3" spans="1:51" x14ac:dyDescent="0.2">
      <c r="A3" s="40" t="str">
        <f t="shared" ref="A3:A66" si="0">AY3&amp;AX3&amp;AV3</f>
        <v>ENERCFGEDAD0-5m</v>
      </c>
      <c r="B3" s="39">
        <v>2</v>
      </c>
      <c r="C3" s="39">
        <v>33</v>
      </c>
      <c r="D3" s="39">
        <v>119.55912189999999</v>
      </c>
      <c r="E3" s="39">
        <v>82.428624080000006</v>
      </c>
      <c r="F3" s="39">
        <v>1.61712218</v>
      </c>
      <c r="G3" s="39">
        <v>-41.99801257</v>
      </c>
      <c r="H3" s="39">
        <v>281.1162564</v>
      </c>
      <c r="I3" s="39">
        <v>145611.4535</v>
      </c>
      <c r="J3" s="39">
        <v>-67384.898679999998</v>
      </c>
      <c r="K3" s="39">
        <v>358607.80579999997</v>
      </c>
      <c r="L3" s="39">
        <v>381.5906885</v>
      </c>
      <c r="M3" s="39" t="s">
        <v>234</v>
      </c>
      <c r="N3" s="39">
        <v>598.83871429999999</v>
      </c>
      <c r="O3" s="39">
        <v>0</v>
      </c>
      <c r="P3" s="39">
        <v>0</v>
      </c>
      <c r="Q3" s="39">
        <v>0</v>
      </c>
      <c r="R3" s="39">
        <v>0</v>
      </c>
      <c r="S3" s="39">
        <v>0</v>
      </c>
      <c r="T3" s="39">
        <v>0</v>
      </c>
      <c r="U3" s="39">
        <v>0</v>
      </c>
      <c r="V3" s="39">
        <v>0</v>
      </c>
      <c r="W3" s="39">
        <v>0</v>
      </c>
      <c r="X3" s="39">
        <v>562.45268739999995</v>
      </c>
      <c r="Y3" s="39">
        <v>21.94303064</v>
      </c>
      <c r="Z3" s="39">
        <v>2790.5410590000001</v>
      </c>
      <c r="AA3" s="39">
        <v>975.48484120000001</v>
      </c>
      <c r="AB3" s="39">
        <v>33.901912269999997</v>
      </c>
      <c r="AC3" s="39">
        <v>2790.5410590000001</v>
      </c>
      <c r="AD3" s="39">
        <v>0</v>
      </c>
      <c r="AE3" s="39">
        <v>0</v>
      </c>
      <c r="AF3" s="39">
        <v>0</v>
      </c>
      <c r="AG3" s="39">
        <v>0</v>
      </c>
      <c r="AH3" s="39">
        <v>0</v>
      </c>
      <c r="AI3" s="39">
        <v>0</v>
      </c>
      <c r="AJ3" s="39">
        <v>0</v>
      </c>
      <c r="AK3" s="39">
        <v>0</v>
      </c>
      <c r="AL3" s="39">
        <v>0</v>
      </c>
      <c r="AM3" s="39">
        <v>0</v>
      </c>
      <c r="AN3" s="39">
        <v>0</v>
      </c>
      <c r="AO3" s="39">
        <v>1271.0477450000001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v>503.49571709999998</v>
      </c>
      <c r="AV3" s="39" t="s">
        <v>12</v>
      </c>
      <c r="AW3" s="39" t="s">
        <v>77</v>
      </c>
      <c r="AX3" s="39" t="s">
        <v>225</v>
      </c>
      <c r="AY3" s="39" t="s">
        <v>77</v>
      </c>
    </row>
    <row r="4" spans="1:51" x14ac:dyDescent="0.2">
      <c r="A4" s="40" t="str">
        <f t="shared" si="0"/>
        <v>ENERCFGEDAD6-11m</v>
      </c>
      <c r="B4" s="39">
        <v>3</v>
      </c>
      <c r="C4" s="39">
        <v>62</v>
      </c>
      <c r="D4" s="39">
        <v>593.36371640000004</v>
      </c>
      <c r="E4" s="39">
        <v>74.837165450000001</v>
      </c>
      <c r="F4" s="39">
        <v>2.2716868620000001</v>
      </c>
      <c r="G4" s="39">
        <v>446.68556740000002</v>
      </c>
      <c r="H4" s="39">
        <v>740.04186530000004</v>
      </c>
      <c r="I4" s="39">
        <v>161473.4718</v>
      </c>
      <c r="J4" s="39">
        <v>75014.916639999996</v>
      </c>
      <c r="K4" s="39">
        <v>247932.0269</v>
      </c>
      <c r="L4" s="39">
        <v>401.83761870000001</v>
      </c>
      <c r="M4" s="39">
        <v>273.8885113</v>
      </c>
      <c r="N4" s="39">
        <v>497.92773260000001</v>
      </c>
      <c r="O4" s="39">
        <v>121.7627847</v>
      </c>
      <c r="P4" s="39">
        <v>119.78678979999999</v>
      </c>
      <c r="Q4" s="39">
        <v>124.679255</v>
      </c>
      <c r="R4" s="39">
        <v>155.4325819</v>
      </c>
      <c r="S4" s="39">
        <v>58.790380839999997</v>
      </c>
      <c r="T4" s="39">
        <v>234.2174852</v>
      </c>
      <c r="U4" s="39">
        <v>443.42846520000001</v>
      </c>
      <c r="V4" s="39">
        <v>362.01463339999998</v>
      </c>
      <c r="W4" s="39">
        <v>612.5426913</v>
      </c>
      <c r="X4" s="39">
        <v>1441.2323699999999</v>
      </c>
      <c r="Y4" s="39">
        <v>1113.6826249999999</v>
      </c>
      <c r="Z4" s="39">
        <v>2182.1183550000001</v>
      </c>
      <c r="AA4" s="39">
        <v>1578.7404449999999</v>
      </c>
      <c r="AB4" s="39">
        <v>1123.7328600000001</v>
      </c>
      <c r="AC4" s="39">
        <v>2182.1183550000001</v>
      </c>
      <c r="AD4" s="39">
        <v>330.48572860000002</v>
      </c>
      <c r="AE4" s="39">
        <v>97.205767899999998</v>
      </c>
      <c r="AF4" s="39">
        <v>376.76323189999999</v>
      </c>
      <c r="AG4" s="39">
        <v>394.57712709999998</v>
      </c>
      <c r="AH4" s="39">
        <v>268.72275289999999</v>
      </c>
      <c r="AI4" s="39">
        <v>553.04708730000004</v>
      </c>
      <c r="AJ4" s="39">
        <v>530.77222270000004</v>
      </c>
      <c r="AK4" s="39">
        <v>402.19025690000001</v>
      </c>
      <c r="AL4" s="39">
        <v>746.66783699999996</v>
      </c>
      <c r="AM4" s="39">
        <v>859.70382979999999</v>
      </c>
      <c r="AN4" s="39">
        <v>563.10588189999999</v>
      </c>
      <c r="AO4" s="39">
        <v>1296.2248830000001</v>
      </c>
      <c r="AP4" s="39">
        <v>339.57211569999998</v>
      </c>
      <c r="AQ4" s="39">
        <v>156.51355649999999</v>
      </c>
      <c r="AR4" s="39">
        <v>401.61970539999999</v>
      </c>
      <c r="AS4" s="39">
        <v>751.29385990000003</v>
      </c>
      <c r="AT4" s="39">
        <v>530.45609290000004</v>
      </c>
      <c r="AU4" s="39">
        <v>1121.251843</v>
      </c>
      <c r="AV4" s="39" t="s">
        <v>13</v>
      </c>
      <c r="AW4" s="39" t="s">
        <v>77</v>
      </c>
      <c r="AX4" s="39" t="s">
        <v>225</v>
      </c>
      <c r="AY4" s="39" t="s">
        <v>77</v>
      </c>
    </row>
    <row r="5" spans="1:51" x14ac:dyDescent="0.2">
      <c r="A5" s="40" t="str">
        <f t="shared" si="0"/>
        <v>ENERCFGEDAD12-17m</v>
      </c>
      <c r="B5" s="39">
        <v>4</v>
      </c>
      <c r="C5" s="39">
        <v>77</v>
      </c>
      <c r="D5" s="39">
        <v>1000.816413</v>
      </c>
      <c r="E5" s="39">
        <v>102.39714429999999</v>
      </c>
      <c r="F5" s="39">
        <v>1.5347611240000001</v>
      </c>
      <c r="G5" s="39">
        <v>800.12169779999999</v>
      </c>
      <c r="H5" s="39">
        <v>1201.5111280000001</v>
      </c>
      <c r="I5" s="39">
        <v>550831.88679999998</v>
      </c>
      <c r="J5" s="39">
        <v>199341.7162</v>
      </c>
      <c r="K5" s="39">
        <v>902322.05740000005</v>
      </c>
      <c r="L5" s="39">
        <v>742.18049480000002</v>
      </c>
      <c r="M5" s="39">
        <v>446.47700529999997</v>
      </c>
      <c r="N5" s="39">
        <v>949.90634139999997</v>
      </c>
      <c r="O5" s="39">
        <v>224.3253594</v>
      </c>
      <c r="P5" s="39">
        <v>0</v>
      </c>
      <c r="Q5" s="39">
        <v>400.51418769999998</v>
      </c>
      <c r="R5" s="39">
        <v>255.04894920000001</v>
      </c>
      <c r="S5" s="39">
        <v>0</v>
      </c>
      <c r="T5" s="39">
        <v>421.04789870000002</v>
      </c>
      <c r="U5" s="39">
        <v>732.68210190000002</v>
      </c>
      <c r="V5" s="39">
        <v>640.06747659999996</v>
      </c>
      <c r="W5" s="39">
        <v>911.09324530000004</v>
      </c>
      <c r="X5" s="39">
        <v>2427.6199670000001</v>
      </c>
      <c r="Y5" s="39">
        <v>1827.389621</v>
      </c>
      <c r="Z5" s="39">
        <v>4701.0608579999998</v>
      </c>
      <c r="AA5" s="39">
        <v>2526.623302</v>
      </c>
      <c r="AB5" s="39">
        <v>2349.4097379999998</v>
      </c>
      <c r="AC5" s="39">
        <v>4701.0608579999998</v>
      </c>
      <c r="AD5" s="39">
        <v>486.27275270000001</v>
      </c>
      <c r="AE5" s="39">
        <v>347.29150349999998</v>
      </c>
      <c r="AF5" s="39">
        <v>622.53925760000004</v>
      </c>
      <c r="AG5" s="39">
        <v>641.02160179999998</v>
      </c>
      <c r="AH5" s="39">
        <v>528.15780500000005</v>
      </c>
      <c r="AI5" s="39">
        <v>759.98730609999996</v>
      </c>
      <c r="AJ5" s="39">
        <v>889.33181039999999</v>
      </c>
      <c r="AK5" s="39">
        <v>696.87702899999999</v>
      </c>
      <c r="AL5" s="39">
        <v>1213.811183</v>
      </c>
      <c r="AM5" s="39">
        <v>1426.4077990000001</v>
      </c>
      <c r="AN5" s="39">
        <v>1143.9411170000001</v>
      </c>
      <c r="AO5" s="39">
        <v>1829.642476</v>
      </c>
      <c r="AP5" s="39">
        <v>522.6803251</v>
      </c>
      <c r="AQ5" s="39">
        <v>431.57668109999997</v>
      </c>
      <c r="AR5" s="39">
        <v>633.69483409999998</v>
      </c>
      <c r="AS5" s="39">
        <v>1215.784398</v>
      </c>
      <c r="AT5" s="39">
        <v>915.07987379999997</v>
      </c>
      <c r="AU5" s="39">
        <v>1810.4009679999999</v>
      </c>
      <c r="AV5" s="39" t="s">
        <v>14</v>
      </c>
      <c r="AW5" s="39" t="s">
        <v>77</v>
      </c>
      <c r="AX5" s="39" t="s">
        <v>225</v>
      </c>
      <c r="AY5" s="39" t="s">
        <v>77</v>
      </c>
    </row>
    <row r="6" spans="1:51" x14ac:dyDescent="0.2">
      <c r="A6" s="40" t="str">
        <f t="shared" si="0"/>
        <v>ENERCFGEDAD18-23m</v>
      </c>
      <c r="B6" s="39">
        <v>5</v>
      </c>
      <c r="C6" s="39">
        <v>48</v>
      </c>
      <c r="D6" s="39">
        <v>1103.3904620000001</v>
      </c>
      <c r="E6" s="39">
        <v>102.4963078</v>
      </c>
      <c r="F6" s="39">
        <v>1.739868695</v>
      </c>
      <c r="G6" s="39">
        <v>902.50139049999996</v>
      </c>
      <c r="H6" s="39">
        <v>1304.279534</v>
      </c>
      <c r="I6" s="39">
        <v>303790.9988</v>
      </c>
      <c r="J6" s="39">
        <v>198069.59669999999</v>
      </c>
      <c r="K6" s="39">
        <v>409512.40100000001</v>
      </c>
      <c r="L6" s="39">
        <v>551.17238580000003</v>
      </c>
      <c r="M6" s="39">
        <v>445.05010579999998</v>
      </c>
      <c r="N6" s="39">
        <v>639.93155960000001</v>
      </c>
      <c r="O6" s="39">
        <v>327.98295180000002</v>
      </c>
      <c r="P6" s="39">
        <v>326.82407819999997</v>
      </c>
      <c r="Q6" s="39">
        <v>416.8521887</v>
      </c>
      <c r="R6" s="39">
        <v>357.42407029999998</v>
      </c>
      <c r="S6" s="39">
        <v>326.82407819999997</v>
      </c>
      <c r="T6" s="39">
        <v>452.9982329</v>
      </c>
      <c r="U6" s="39">
        <v>937.24239220000004</v>
      </c>
      <c r="V6" s="39">
        <v>722.28832450000004</v>
      </c>
      <c r="W6" s="39">
        <v>1289.9596690000001</v>
      </c>
      <c r="X6" s="39">
        <v>1952.1577420000001</v>
      </c>
      <c r="Y6" s="39">
        <v>1852.5685590000001</v>
      </c>
      <c r="Z6" s="39">
        <v>4038.0976150000001</v>
      </c>
      <c r="AA6" s="39">
        <v>2007.603541</v>
      </c>
      <c r="AB6" s="39">
        <v>1936.7063720000001</v>
      </c>
      <c r="AC6" s="39">
        <v>4038.0976150000001</v>
      </c>
      <c r="AD6" s="39">
        <v>609.50286519999997</v>
      </c>
      <c r="AE6" s="39">
        <v>400.58155590000001</v>
      </c>
      <c r="AF6" s="39">
        <v>744.48715419999996</v>
      </c>
      <c r="AG6" s="39">
        <v>786.66302359999997</v>
      </c>
      <c r="AH6" s="39">
        <v>575.44716740000001</v>
      </c>
      <c r="AI6" s="39">
        <v>1119.3373309999999</v>
      </c>
      <c r="AJ6" s="39">
        <v>1111.5694350000001</v>
      </c>
      <c r="AK6" s="39">
        <v>928.71960230000002</v>
      </c>
      <c r="AL6" s="39">
        <v>1474.7175299999999</v>
      </c>
      <c r="AM6" s="39">
        <v>1690.6427229999999</v>
      </c>
      <c r="AN6" s="39">
        <v>1216.869995</v>
      </c>
      <c r="AO6" s="39">
        <v>1950.671143</v>
      </c>
      <c r="AP6" s="39">
        <v>659.38718019999999</v>
      </c>
      <c r="AQ6" s="39">
        <v>383.46314640000003</v>
      </c>
      <c r="AR6" s="39">
        <v>805.57019700000001</v>
      </c>
      <c r="AS6" s="39">
        <v>1488.5912530000001</v>
      </c>
      <c r="AT6" s="39">
        <v>1106.4731159999999</v>
      </c>
      <c r="AU6" s="39">
        <v>1949.012915</v>
      </c>
      <c r="AV6" s="39" t="s">
        <v>15</v>
      </c>
      <c r="AW6" s="39" t="s">
        <v>77</v>
      </c>
      <c r="AX6" s="39" t="s">
        <v>225</v>
      </c>
      <c r="AY6" s="39" t="s">
        <v>77</v>
      </c>
    </row>
    <row r="7" spans="1:51" x14ac:dyDescent="0.2">
      <c r="A7" s="40" t="str">
        <f t="shared" si="0"/>
        <v>ENERCFSexoM</v>
      </c>
      <c r="B7" s="39">
        <v>6</v>
      </c>
      <c r="C7" s="39">
        <v>110</v>
      </c>
      <c r="D7" s="39">
        <v>840.49622309999995</v>
      </c>
      <c r="E7" s="39">
        <v>99.482300199999997</v>
      </c>
      <c r="F7" s="39">
        <v>2.298827953</v>
      </c>
      <c r="G7" s="39">
        <v>645.51449760000003</v>
      </c>
      <c r="H7" s="39">
        <v>1035.4779490000001</v>
      </c>
      <c r="I7" s="39">
        <v>498584.6544</v>
      </c>
      <c r="J7" s="39">
        <v>166874.37400000001</v>
      </c>
      <c r="K7" s="39">
        <v>830294.93480000005</v>
      </c>
      <c r="L7" s="39">
        <v>706.10527149999996</v>
      </c>
      <c r="M7" s="39">
        <v>408.50259970000002</v>
      </c>
      <c r="N7" s="39">
        <v>911.20521010000004</v>
      </c>
      <c r="O7" s="39">
        <v>0</v>
      </c>
      <c r="P7" s="39">
        <v>0</v>
      </c>
      <c r="Q7" s="39">
        <v>21.551410369999999</v>
      </c>
      <c r="R7" s="39">
        <v>0</v>
      </c>
      <c r="S7" s="39">
        <v>0</v>
      </c>
      <c r="T7" s="39">
        <v>156.5355308</v>
      </c>
      <c r="U7" s="39">
        <v>695.57001439999999</v>
      </c>
      <c r="V7" s="39">
        <v>461.33651989999998</v>
      </c>
      <c r="W7" s="39">
        <v>919.28640819999998</v>
      </c>
      <c r="X7" s="39">
        <v>2132.3840270000001</v>
      </c>
      <c r="Y7" s="39">
        <v>1501.0967350000001</v>
      </c>
      <c r="Z7" s="39">
        <v>4701.0608579999998</v>
      </c>
      <c r="AA7" s="39">
        <v>2365.8552890000001</v>
      </c>
      <c r="AB7" s="39">
        <v>1849.9217739999999</v>
      </c>
      <c r="AC7" s="39">
        <v>4701.0608579999998</v>
      </c>
      <c r="AD7" s="39">
        <v>344.3728145</v>
      </c>
      <c r="AE7" s="39">
        <v>152.5864546</v>
      </c>
      <c r="AF7" s="39">
        <v>411.74716569999998</v>
      </c>
      <c r="AG7" s="39">
        <v>555.33433849999994</v>
      </c>
      <c r="AH7" s="39">
        <v>407.0980394</v>
      </c>
      <c r="AI7" s="39">
        <v>742.59663250000006</v>
      </c>
      <c r="AJ7" s="39">
        <v>793.9823963</v>
      </c>
      <c r="AK7" s="39">
        <v>682.31455219999998</v>
      </c>
      <c r="AL7" s="39">
        <v>1106.423671</v>
      </c>
      <c r="AM7" s="39">
        <v>1196.725181</v>
      </c>
      <c r="AN7" s="39">
        <v>1096.150907</v>
      </c>
      <c r="AO7" s="39">
        <v>1824.095943</v>
      </c>
      <c r="AP7" s="39">
        <v>398.389656</v>
      </c>
      <c r="AQ7" s="39">
        <v>280.85610800000001</v>
      </c>
      <c r="AR7" s="39">
        <v>448.20779750000003</v>
      </c>
      <c r="AS7" s="39">
        <v>1114.3589710000001</v>
      </c>
      <c r="AT7" s="39">
        <v>908.41763860000003</v>
      </c>
      <c r="AU7" s="39">
        <v>1480.9611990000001</v>
      </c>
      <c r="AV7" s="39" t="s">
        <v>16</v>
      </c>
      <c r="AW7" s="39" t="s">
        <v>77</v>
      </c>
      <c r="AX7" s="39" t="s">
        <v>226</v>
      </c>
      <c r="AY7" s="39" t="s">
        <v>77</v>
      </c>
    </row>
    <row r="8" spans="1:51" x14ac:dyDescent="0.2">
      <c r="A8" s="40" t="str">
        <f t="shared" si="0"/>
        <v>ENERCFSexoF</v>
      </c>
      <c r="B8" s="39">
        <v>7</v>
      </c>
      <c r="C8" s="39">
        <v>111</v>
      </c>
      <c r="D8" s="39">
        <v>746.90548760000001</v>
      </c>
      <c r="E8" s="39">
        <v>51.542511359999999</v>
      </c>
      <c r="F8" s="39">
        <v>0.77999720800000005</v>
      </c>
      <c r="G8" s="39">
        <v>645.88402159999998</v>
      </c>
      <c r="H8" s="39">
        <v>847.92695349999997</v>
      </c>
      <c r="I8" s="39">
        <v>395921.70870000002</v>
      </c>
      <c r="J8" s="39">
        <v>241722.39809999999</v>
      </c>
      <c r="K8" s="39">
        <v>550121.01930000004</v>
      </c>
      <c r="L8" s="39">
        <v>629.22309929999994</v>
      </c>
      <c r="M8" s="39">
        <v>491.65272110000001</v>
      </c>
      <c r="N8" s="39">
        <v>741.70143540000004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618.09093470000005</v>
      </c>
      <c r="V8" s="39">
        <v>527.42787999999996</v>
      </c>
      <c r="W8" s="39">
        <v>688.43907650000006</v>
      </c>
      <c r="X8" s="39">
        <v>1948.964825</v>
      </c>
      <c r="Y8" s="39">
        <v>1718.3854249999999</v>
      </c>
      <c r="Z8" s="39">
        <v>2538.0328749999999</v>
      </c>
      <c r="AA8" s="39">
        <v>2220.6419569999998</v>
      </c>
      <c r="AB8" s="39">
        <v>1905.1638829999999</v>
      </c>
      <c r="AC8" s="39">
        <v>4038.0976150000001</v>
      </c>
      <c r="AD8" s="39">
        <v>243.46095249999999</v>
      </c>
      <c r="AE8" s="39">
        <v>0</v>
      </c>
      <c r="AF8" s="39">
        <v>375.25249580000002</v>
      </c>
      <c r="AG8" s="39">
        <v>525.42864110000005</v>
      </c>
      <c r="AH8" s="39">
        <v>378.25895350000002</v>
      </c>
      <c r="AI8" s="39">
        <v>623.08790850000003</v>
      </c>
      <c r="AJ8" s="39">
        <v>698.39782809999997</v>
      </c>
      <c r="AK8" s="39">
        <v>615.02358509999999</v>
      </c>
      <c r="AL8" s="39">
        <v>936.89769999999999</v>
      </c>
      <c r="AM8" s="39">
        <v>1155.702176</v>
      </c>
      <c r="AN8" s="39">
        <v>1025.9636479999999</v>
      </c>
      <c r="AO8" s="39">
        <v>1481.632975</v>
      </c>
      <c r="AP8" s="39">
        <v>333.52604250000002</v>
      </c>
      <c r="AQ8" s="39">
        <v>0</v>
      </c>
      <c r="AR8" s="39">
        <v>438.17496549999998</v>
      </c>
      <c r="AS8" s="39">
        <v>1037.6146470000001</v>
      </c>
      <c r="AT8" s="39">
        <v>847.23693749999995</v>
      </c>
      <c r="AU8" s="39">
        <v>1220.4986429999999</v>
      </c>
      <c r="AV8" s="39" t="s">
        <v>17</v>
      </c>
      <c r="AW8" s="39" t="s">
        <v>77</v>
      </c>
      <c r="AX8" s="39" t="s">
        <v>226</v>
      </c>
      <c r="AY8" s="39" t="s">
        <v>77</v>
      </c>
    </row>
    <row r="9" spans="1:51" x14ac:dyDescent="0.2">
      <c r="A9" s="40" t="str">
        <f t="shared" si="0"/>
        <v>ENERCFEstratoAlto</v>
      </c>
      <c r="B9" s="39">
        <v>8</v>
      </c>
      <c r="C9" s="39">
        <v>37</v>
      </c>
      <c r="D9" s="39">
        <v>1141.1587420000001</v>
      </c>
      <c r="E9" s="39">
        <v>162.2549597</v>
      </c>
      <c r="F9" s="39">
        <v>1.2603459779999999</v>
      </c>
      <c r="G9" s="39">
        <v>823.14486509999995</v>
      </c>
      <c r="H9" s="39">
        <v>1459.1726200000001</v>
      </c>
      <c r="I9" s="39">
        <v>814501.73919999995</v>
      </c>
      <c r="J9" s="39">
        <v>409165.38</v>
      </c>
      <c r="K9" s="39">
        <v>1219838.098</v>
      </c>
      <c r="L9" s="39">
        <v>902.49750089999998</v>
      </c>
      <c r="M9" s="39">
        <v>639.66036299999996</v>
      </c>
      <c r="N9" s="39">
        <v>1104.46281</v>
      </c>
      <c r="O9" s="39">
        <v>0</v>
      </c>
      <c r="P9" s="39">
        <v>0</v>
      </c>
      <c r="Q9" s="39">
        <v>73.038154180000006</v>
      </c>
      <c r="R9" s="39">
        <v>0</v>
      </c>
      <c r="S9" s="39">
        <v>0</v>
      </c>
      <c r="T9" s="39">
        <v>158.88727650000001</v>
      </c>
      <c r="U9" s="39">
        <v>1095.70128</v>
      </c>
      <c r="V9" s="39">
        <v>621.12212390000002</v>
      </c>
      <c r="W9" s="39">
        <v>1454.0917770000001</v>
      </c>
      <c r="X9" s="39">
        <v>2307.6232730000002</v>
      </c>
      <c r="Y9" s="39">
        <v>1852.9722409999999</v>
      </c>
      <c r="Z9" s="39">
        <v>4701.0608579999998</v>
      </c>
      <c r="AA9" s="39">
        <v>2916.3124680000001</v>
      </c>
      <c r="AB9" s="39">
        <v>1937.1272670000001</v>
      </c>
      <c r="AC9" s="39">
        <v>4701.0608579999998</v>
      </c>
      <c r="AD9" s="39">
        <v>380.60341729999999</v>
      </c>
      <c r="AE9" s="39">
        <v>0</v>
      </c>
      <c r="AF9" s="39">
        <v>692.8797462</v>
      </c>
      <c r="AG9" s="39">
        <v>707.41850520000003</v>
      </c>
      <c r="AH9" s="39">
        <v>372.50471750000003</v>
      </c>
      <c r="AI9" s="39">
        <v>1203.2452860000001</v>
      </c>
      <c r="AJ9" s="39">
        <v>1193.1924220000001</v>
      </c>
      <c r="AK9" s="39">
        <v>809.17740590000005</v>
      </c>
      <c r="AL9" s="39">
        <v>1473.5629919999999</v>
      </c>
      <c r="AM9" s="39">
        <v>1833.4314380000001</v>
      </c>
      <c r="AN9" s="39">
        <v>1459.710292</v>
      </c>
      <c r="AO9" s="39">
        <v>1869.471734</v>
      </c>
      <c r="AP9" s="39">
        <v>547.12659940000003</v>
      </c>
      <c r="AQ9" s="39">
        <v>42.931939360000001</v>
      </c>
      <c r="AR9" s="39">
        <v>707.76349330000005</v>
      </c>
      <c r="AS9" s="39">
        <v>1469.7888559999999</v>
      </c>
      <c r="AT9" s="39">
        <v>1227.2141120000001</v>
      </c>
      <c r="AU9" s="39">
        <v>1889.5715849999999</v>
      </c>
      <c r="AV9" s="39" t="s">
        <v>7</v>
      </c>
      <c r="AW9" s="39" t="s">
        <v>77</v>
      </c>
      <c r="AX9" s="39" t="s">
        <v>227</v>
      </c>
      <c r="AY9" s="39" t="s">
        <v>77</v>
      </c>
    </row>
    <row r="10" spans="1:51" x14ac:dyDescent="0.2">
      <c r="A10" s="40" t="str">
        <f t="shared" si="0"/>
        <v>ENERCFEstratoMedio Alto</v>
      </c>
      <c r="B10" s="39">
        <v>9</v>
      </c>
      <c r="C10" s="39">
        <v>56</v>
      </c>
      <c r="D10" s="39">
        <v>769.71908910000002</v>
      </c>
      <c r="E10" s="39">
        <v>70.796835270000003</v>
      </c>
      <c r="F10" s="39">
        <v>0.84191820500000003</v>
      </c>
      <c r="G10" s="39">
        <v>630.95984169999997</v>
      </c>
      <c r="H10" s="39">
        <v>908.47833639999999</v>
      </c>
      <c r="I10" s="39">
        <v>342669.06510000001</v>
      </c>
      <c r="J10" s="39">
        <v>161925.7599</v>
      </c>
      <c r="K10" s="39">
        <v>523412.37030000001</v>
      </c>
      <c r="L10" s="39">
        <v>585.37941980000005</v>
      </c>
      <c r="M10" s="39">
        <v>402.39999990000001</v>
      </c>
      <c r="N10" s="39">
        <v>723.47243920000005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56.883048289999998</v>
      </c>
      <c r="U10" s="39">
        <v>597.88932869999996</v>
      </c>
      <c r="V10" s="39">
        <v>480.68172820000001</v>
      </c>
      <c r="W10" s="39">
        <v>796.10269249999999</v>
      </c>
      <c r="X10" s="39">
        <v>1792.6143589999999</v>
      </c>
      <c r="Y10" s="39">
        <v>1486.900836</v>
      </c>
      <c r="Z10" s="39">
        <v>2586.7238170000001</v>
      </c>
      <c r="AA10" s="39">
        <v>2091.9594790000001</v>
      </c>
      <c r="AB10" s="39">
        <v>1625.4015790000001</v>
      </c>
      <c r="AC10" s="39">
        <v>2586.7238170000001</v>
      </c>
      <c r="AD10" s="39">
        <v>349.07529620000003</v>
      </c>
      <c r="AE10" s="39">
        <v>0</v>
      </c>
      <c r="AF10" s="39">
        <v>441.32581909999999</v>
      </c>
      <c r="AG10" s="39">
        <v>494.60425850000001</v>
      </c>
      <c r="AH10" s="39">
        <v>380.02182319999997</v>
      </c>
      <c r="AI10" s="39">
        <v>702.6000798</v>
      </c>
      <c r="AJ10" s="39">
        <v>765.11358910000001</v>
      </c>
      <c r="AK10" s="39">
        <v>569.06126329999995</v>
      </c>
      <c r="AL10" s="39">
        <v>1029.3621720000001</v>
      </c>
      <c r="AM10" s="39">
        <v>1128.640435</v>
      </c>
      <c r="AN10" s="39">
        <v>1000.084828</v>
      </c>
      <c r="AO10" s="39">
        <v>1510.3427799999999</v>
      </c>
      <c r="AP10" s="39">
        <v>398.34762660000001</v>
      </c>
      <c r="AQ10" s="39">
        <v>0</v>
      </c>
      <c r="AR10" s="39">
        <v>499.22971539999998</v>
      </c>
      <c r="AS10" s="39">
        <v>1102.6355329999999</v>
      </c>
      <c r="AT10" s="39">
        <v>807.83823649999999</v>
      </c>
      <c r="AU10" s="39">
        <v>1384.6691820000001</v>
      </c>
      <c r="AV10" s="39" t="s">
        <v>8</v>
      </c>
      <c r="AW10" s="39" t="s">
        <v>77</v>
      </c>
      <c r="AX10" s="39" t="s">
        <v>227</v>
      </c>
      <c r="AY10" s="39" t="s">
        <v>77</v>
      </c>
    </row>
    <row r="11" spans="1:51" x14ac:dyDescent="0.2">
      <c r="A11" s="40" t="str">
        <f t="shared" si="0"/>
        <v>ENERCFEstratoMedio</v>
      </c>
      <c r="B11" s="39">
        <v>10</v>
      </c>
      <c r="C11" s="39">
        <v>13</v>
      </c>
      <c r="D11" s="39">
        <v>736.66243669999994</v>
      </c>
      <c r="E11" s="39">
        <v>135.60952950000001</v>
      </c>
      <c r="F11" s="39">
        <v>0.42071942899999998</v>
      </c>
      <c r="G11" s="39">
        <v>470.87264299999998</v>
      </c>
      <c r="H11" s="39">
        <v>1002.45223</v>
      </c>
      <c r="I11" s="39">
        <v>579277.66020000004</v>
      </c>
      <c r="J11" s="39">
        <v>73674.41906</v>
      </c>
      <c r="K11" s="39">
        <v>1084880.9010000001</v>
      </c>
      <c r="L11" s="39">
        <v>761.10292360000005</v>
      </c>
      <c r="M11" s="39">
        <v>271.4303208</v>
      </c>
      <c r="N11" s="39">
        <v>1041.5761620000001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585.37811710000005</v>
      </c>
      <c r="V11" s="39">
        <v>509.34070359999998</v>
      </c>
      <c r="W11" s="39">
        <v>653.7126154</v>
      </c>
      <c r="X11" s="39">
        <v>2112.1044299999999</v>
      </c>
      <c r="Y11" s="39">
        <v>1348.2441470000001</v>
      </c>
      <c r="Z11" s="39">
        <v>2410.3288630000002</v>
      </c>
      <c r="AA11" s="39">
        <v>2231.3942029999998</v>
      </c>
      <c r="AB11" s="39">
        <v>1532.6242279999999</v>
      </c>
      <c r="AC11" s="39">
        <v>2410.3288630000002</v>
      </c>
      <c r="AD11" s="39">
        <v>0</v>
      </c>
      <c r="AE11" s="39">
        <v>0</v>
      </c>
      <c r="AF11" s="39">
        <v>0</v>
      </c>
      <c r="AG11" s="39">
        <v>373.52573030000002</v>
      </c>
      <c r="AH11" s="39">
        <v>0</v>
      </c>
      <c r="AI11" s="39">
        <v>677.24472820000005</v>
      </c>
      <c r="AJ11" s="39">
        <v>736.34744460000002</v>
      </c>
      <c r="AK11" s="39">
        <v>665.56948320000004</v>
      </c>
      <c r="AL11" s="39">
        <v>765.71813880000002</v>
      </c>
      <c r="AM11" s="39">
        <v>1058.5851050000001</v>
      </c>
      <c r="AN11" s="39">
        <v>619.47078429999999</v>
      </c>
      <c r="AO11" s="39">
        <v>2410.3288630000002</v>
      </c>
      <c r="AP11" s="39">
        <v>0</v>
      </c>
      <c r="AQ11" s="39">
        <v>0</v>
      </c>
      <c r="AR11" s="39">
        <v>50.923946960000002</v>
      </c>
      <c r="AS11" s="39">
        <v>895.07528860000002</v>
      </c>
      <c r="AT11" s="39">
        <v>319.45199930000001</v>
      </c>
      <c r="AU11" s="39">
        <v>2410.3288630000002</v>
      </c>
      <c r="AV11" s="39" t="s">
        <v>9</v>
      </c>
      <c r="AW11" s="39" t="s">
        <v>77</v>
      </c>
      <c r="AX11" s="39" t="s">
        <v>227</v>
      </c>
      <c r="AY11" s="39" t="s">
        <v>77</v>
      </c>
    </row>
    <row r="12" spans="1:51" x14ac:dyDescent="0.2">
      <c r="A12" s="40" t="str">
        <f t="shared" si="0"/>
        <v>ENERCFEstratoMedio Bajo</v>
      </c>
      <c r="B12" s="39">
        <v>11</v>
      </c>
      <c r="C12" s="39">
        <v>29</v>
      </c>
      <c r="D12" s="39">
        <v>637.73908940000001</v>
      </c>
      <c r="E12" s="39">
        <v>111.23208459999999</v>
      </c>
      <c r="F12" s="39">
        <v>1.4587875749999999</v>
      </c>
      <c r="G12" s="39">
        <v>419.72820969999998</v>
      </c>
      <c r="H12" s="39">
        <v>855.74996899999996</v>
      </c>
      <c r="I12" s="39">
        <v>252788.08559999999</v>
      </c>
      <c r="J12" s="39">
        <v>54165.655200000001</v>
      </c>
      <c r="K12" s="39">
        <v>451410.5159</v>
      </c>
      <c r="L12" s="39">
        <v>502.78035519999997</v>
      </c>
      <c r="M12" s="39">
        <v>232.7351611</v>
      </c>
      <c r="N12" s="39">
        <v>671.87090720000003</v>
      </c>
      <c r="O12" s="39">
        <v>0</v>
      </c>
      <c r="P12" s="39">
        <v>0</v>
      </c>
      <c r="Q12" s="39">
        <v>209.75752610000001</v>
      </c>
      <c r="R12" s="39">
        <v>0</v>
      </c>
      <c r="S12" s="39">
        <v>0</v>
      </c>
      <c r="T12" s="39">
        <v>320.4939162</v>
      </c>
      <c r="U12" s="39">
        <v>535.21485170000005</v>
      </c>
      <c r="V12" s="39">
        <v>436.83745160000001</v>
      </c>
      <c r="W12" s="39">
        <v>632.22181660000001</v>
      </c>
      <c r="X12" s="39">
        <v>1540.170415</v>
      </c>
      <c r="Y12" s="39">
        <v>975.11536620000004</v>
      </c>
      <c r="Z12" s="39">
        <v>2158.2365249999998</v>
      </c>
      <c r="AA12" s="39">
        <v>1787.334202</v>
      </c>
      <c r="AB12" s="39">
        <v>1179.7372230000001</v>
      </c>
      <c r="AC12" s="39">
        <v>2158.2365249999998</v>
      </c>
      <c r="AD12" s="39">
        <v>324.2153012</v>
      </c>
      <c r="AE12" s="39">
        <v>0</v>
      </c>
      <c r="AF12" s="39">
        <v>429.25733860000003</v>
      </c>
      <c r="AG12" s="39">
        <v>436.51512559999998</v>
      </c>
      <c r="AH12" s="39">
        <v>401.09093689999997</v>
      </c>
      <c r="AI12" s="39">
        <v>526.80035190000001</v>
      </c>
      <c r="AJ12" s="39">
        <v>634.88499469999999</v>
      </c>
      <c r="AK12" s="39">
        <v>532.4768143</v>
      </c>
      <c r="AL12" s="39">
        <v>704.18349160000002</v>
      </c>
      <c r="AM12" s="39">
        <v>868.69703890000005</v>
      </c>
      <c r="AN12" s="39">
        <v>672.25486950000004</v>
      </c>
      <c r="AO12" s="39">
        <v>1651.1632179999999</v>
      </c>
      <c r="AP12" s="39">
        <v>338.64928730000003</v>
      </c>
      <c r="AQ12" s="39">
        <v>0</v>
      </c>
      <c r="AR12" s="39">
        <v>460.8714933</v>
      </c>
      <c r="AS12" s="39">
        <v>763.5556947</v>
      </c>
      <c r="AT12" s="39">
        <v>632.47515599999997</v>
      </c>
      <c r="AU12" s="39">
        <v>1167.6194</v>
      </c>
      <c r="AV12" s="39" t="s">
        <v>10</v>
      </c>
      <c r="AW12" s="39" t="s">
        <v>77</v>
      </c>
      <c r="AX12" s="39" t="s">
        <v>227</v>
      </c>
      <c r="AY12" s="39" t="s">
        <v>77</v>
      </c>
    </row>
    <row r="13" spans="1:51" x14ac:dyDescent="0.2">
      <c r="A13" s="40" t="str">
        <f t="shared" si="0"/>
        <v>ENERCFEstratoBajo</v>
      </c>
      <c r="B13" s="39">
        <v>12</v>
      </c>
      <c r="C13" s="39">
        <v>86</v>
      </c>
      <c r="D13" s="39">
        <v>716.42880000000002</v>
      </c>
      <c r="E13" s="39">
        <v>33.353656649999998</v>
      </c>
      <c r="F13" s="39">
        <v>1.2052655560000001</v>
      </c>
      <c r="G13" s="39">
        <v>651.05683420000003</v>
      </c>
      <c r="H13" s="39">
        <v>781.80076570000006</v>
      </c>
      <c r="I13" s="39">
        <v>428761.53710000002</v>
      </c>
      <c r="J13" s="39">
        <v>308869.96990000003</v>
      </c>
      <c r="K13" s="39">
        <v>548653.10430000001</v>
      </c>
      <c r="L13" s="39">
        <v>654.79885239999999</v>
      </c>
      <c r="M13" s="39">
        <v>555.76071279999996</v>
      </c>
      <c r="N13" s="39">
        <v>740.71121519999997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18.979498929999998</v>
      </c>
      <c r="U13" s="39">
        <v>584.510989</v>
      </c>
      <c r="V13" s="39">
        <v>526.47251600000004</v>
      </c>
      <c r="W13" s="39">
        <v>638.67691390000005</v>
      </c>
      <c r="X13" s="39">
        <v>1868.113556</v>
      </c>
      <c r="Y13" s="39">
        <v>1551.747226</v>
      </c>
      <c r="Z13" s="39">
        <v>2476.6928739999998</v>
      </c>
      <c r="AA13" s="39">
        <v>2204.4438890000001</v>
      </c>
      <c r="AB13" s="39">
        <v>1715.558871</v>
      </c>
      <c r="AC13" s="39">
        <v>4038.0976150000001</v>
      </c>
      <c r="AD13" s="39">
        <v>192.62157920000001</v>
      </c>
      <c r="AE13" s="39">
        <v>142.82359890000001</v>
      </c>
      <c r="AF13" s="39">
        <v>236.839584</v>
      </c>
      <c r="AG13" s="39">
        <v>493.34985820000003</v>
      </c>
      <c r="AH13" s="39">
        <v>421.34828210000001</v>
      </c>
      <c r="AI13" s="39">
        <v>520.6358553</v>
      </c>
      <c r="AJ13" s="39">
        <v>712.55991210000002</v>
      </c>
      <c r="AK13" s="39">
        <v>637.89906610000003</v>
      </c>
      <c r="AL13" s="39">
        <v>740.52251120000005</v>
      </c>
      <c r="AM13" s="39">
        <v>1032.69614</v>
      </c>
      <c r="AN13" s="39">
        <v>927.37989370000003</v>
      </c>
      <c r="AO13" s="39">
        <v>1144.9963419999999</v>
      </c>
      <c r="AP13" s="39">
        <v>286.10266899999999</v>
      </c>
      <c r="AQ13" s="39">
        <v>227.78240589999999</v>
      </c>
      <c r="AR13" s="39">
        <v>330.38293759999999</v>
      </c>
      <c r="AS13" s="39">
        <v>909.7559698</v>
      </c>
      <c r="AT13" s="39">
        <v>837.65612320000002</v>
      </c>
      <c r="AU13" s="39">
        <v>1011.634122</v>
      </c>
      <c r="AV13" s="39" t="s">
        <v>11</v>
      </c>
      <c r="AW13" s="39" t="s">
        <v>77</v>
      </c>
      <c r="AX13" s="39" t="s">
        <v>227</v>
      </c>
      <c r="AY13" s="39" t="s">
        <v>77</v>
      </c>
    </row>
    <row r="14" spans="1:51" x14ac:dyDescent="0.2">
      <c r="A14" s="40" t="str">
        <f t="shared" si="0"/>
        <v>ENERCFESQA2</v>
      </c>
      <c r="B14" s="39">
        <v>13</v>
      </c>
      <c r="C14" s="39">
        <v>117</v>
      </c>
      <c r="D14" s="39">
        <v>782.71059300000002</v>
      </c>
      <c r="E14" s="39">
        <v>57.68190714</v>
      </c>
      <c r="F14" s="39">
        <v>0.96192394000000003</v>
      </c>
      <c r="G14" s="39">
        <v>669.65613240000005</v>
      </c>
      <c r="H14" s="39">
        <v>895.76505350000002</v>
      </c>
      <c r="I14" s="39">
        <v>424817.12660000002</v>
      </c>
      <c r="J14" s="39">
        <v>246392.82550000001</v>
      </c>
      <c r="K14" s="39">
        <v>603241.4277</v>
      </c>
      <c r="L14" s="39">
        <v>651.77996789999997</v>
      </c>
      <c r="M14" s="39">
        <v>496.37971909999999</v>
      </c>
      <c r="N14" s="39">
        <v>776.68618349999997</v>
      </c>
      <c r="O14" s="39">
        <v>0</v>
      </c>
      <c r="P14" s="39">
        <v>0</v>
      </c>
      <c r="Q14" s="39">
        <v>156.9375277</v>
      </c>
      <c r="R14" s="39">
        <v>0</v>
      </c>
      <c r="S14" s="39">
        <v>0</v>
      </c>
      <c r="T14" s="39">
        <v>251.74584680000001</v>
      </c>
      <c r="U14" s="39">
        <v>575.18462060000002</v>
      </c>
      <c r="V14" s="39">
        <v>503.93064879999997</v>
      </c>
      <c r="W14" s="39">
        <v>747.24075289999996</v>
      </c>
      <c r="X14" s="39">
        <v>1948.23262</v>
      </c>
      <c r="Y14" s="39">
        <v>1834.490806</v>
      </c>
      <c r="Z14" s="39">
        <v>2961.264999</v>
      </c>
      <c r="AA14" s="39">
        <v>2385.2286290000002</v>
      </c>
      <c r="AB14" s="39">
        <v>1938.290074</v>
      </c>
      <c r="AC14" s="39">
        <v>3102.1376749999999</v>
      </c>
      <c r="AD14" s="39">
        <v>327.86949099999998</v>
      </c>
      <c r="AE14" s="39">
        <v>0</v>
      </c>
      <c r="AF14" s="39">
        <v>432.35891240000001</v>
      </c>
      <c r="AG14" s="39">
        <v>502.53039289999998</v>
      </c>
      <c r="AH14" s="39">
        <v>378.07893580000001</v>
      </c>
      <c r="AI14" s="39">
        <v>620.88467089999995</v>
      </c>
      <c r="AJ14" s="39">
        <v>749.59267379999994</v>
      </c>
      <c r="AK14" s="39">
        <v>616.07794000000001</v>
      </c>
      <c r="AL14" s="39">
        <v>911.11144739999997</v>
      </c>
      <c r="AM14" s="39">
        <v>1200.4397180000001</v>
      </c>
      <c r="AN14" s="39">
        <v>1109.101469</v>
      </c>
      <c r="AO14" s="39">
        <v>1501.3367519999999</v>
      </c>
      <c r="AP14" s="39">
        <v>376.3786096</v>
      </c>
      <c r="AQ14" s="39">
        <v>0</v>
      </c>
      <c r="AR14" s="39">
        <v>471.1404321</v>
      </c>
      <c r="AS14" s="39">
        <v>1113.3929439999999</v>
      </c>
      <c r="AT14" s="39">
        <v>917.35815239999999</v>
      </c>
      <c r="AU14" s="39">
        <v>1275.568569</v>
      </c>
      <c r="AV14" s="39" t="s">
        <v>4</v>
      </c>
      <c r="AW14" s="39" t="s">
        <v>77</v>
      </c>
      <c r="AX14" s="39" t="s">
        <v>228</v>
      </c>
      <c r="AY14" s="39" t="s">
        <v>77</v>
      </c>
    </row>
    <row r="15" spans="1:51" x14ac:dyDescent="0.2">
      <c r="A15" s="40" t="str">
        <f t="shared" si="0"/>
        <v>ENERCFESQC3</v>
      </c>
      <c r="B15" s="39">
        <v>14</v>
      </c>
      <c r="C15" s="39">
        <v>104</v>
      </c>
      <c r="D15" s="39">
        <v>800.37822249999999</v>
      </c>
      <c r="E15" s="39">
        <v>104.40048280000001</v>
      </c>
      <c r="F15" s="39">
        <v>2.527767404</v>
      </c>
      <c r="G15" s="39">
        <v>595.75703610000005</v>
      </c>
      <c r="H15" s="39">
        <v>1004.999409</v>
      </c>
      <c r="I15" s="39">
        <v>470873.23599999998</v>
      </c>
      <c r="J15" s="39">
        <v>243694.66140000001</v>
      </c>
      <c r="K15" s="39">
        <v>698051.81059999997</v>
      </c>
      <c r="L15" s="39">
        <v>686.20203730000003</v>
      </c>
      <c r="M15" s="39">
        <v>493.65439470000001</v>
      </c>
      <c r="N15" s="39">
        <v>835.49494949999996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3.9856271890000001</v>
      </c>
      <c r="U15" s="39">
        <v>690.88239309999994</v>
      </c>
      <c r="V15" s="39">
        <v>524.68028479999998</v>
      </c>
      <c r="W15" s="39">
        <v>800.18410849999998</v>
      </c>
      <c r="X15" s="39">
        <v>1985.9816679999999</v>
      </c>
      <c r="Y15" s="39">
        <v>1511.0364119999999</v>
      </c>
      <c r="Z15" s="39">
        <v>4701.0608579999998</v>
      </c>
      <c r="AA15" s="39">
        <v>2240.0657030000002</v>
      </c>
      <c r="AB15" s="39">
        <v>1762.4964749999999</v>
      </c>
      <c r="AC15" s="39">
        <v>4701.0608579999998</v>
      </c>
      <c r="AD15" s="39">
        <v>244.1525493</v>
      </c>
      <c r="AE15" s="39">
        <v>0</v>
      </c>
      <c r="AF15" s="39">
        <v>401.81284269999998</v>
      </c>
      <c r="AG15" s="39">
        <v>591.94410010000001</v>
      </c>
      <c r="AH15" s="39">
        <v>360.32523450000002</v>
      </c>
      <c r="AI15" s="39">
        <v>707.8465195</v>
      </c>
      <c r="AJ15" s="39">
        <v>766.96985400000005</v>
      </c>
      <c r="AK15" s="39">
        <v>644.25806680000005</v>
      </c>
      <c r="AL15" s="39">
        <v>1104.861506</v>
      </c>
      <c r="AM15" s="39">
        <v>1150.3468640000001</v>
      </c>
      <c r="AN15" s="39">
        <v>958.45244620000005</v>
      </c>
      <c r="AO15" s="39">
        <v>1698.8431430000001</v>
      </c>
      <c r="AP15" s="39">
        <v>360.15809339999998</v>
      </c>
      <c r="AQ15" s="39">
        <v>63.494017640000003</v>
      </c>
      <c r="AR15" s="39">
        <v>518.82332710000003</v>
      </c>
      <c r="AS15" s="39">
        <v>1105.7222589999999</v>
      </c>
      <c r="AT15" s="39">
        <v>769.52244619999999</v>
      </c>
      <c r="AU15" s="39">
        <v>1510.502483</v>
      </c>
      <c r="AV15" s="39" t="s">
        <v>5</v>
      </c>
      <c r="AW15" s="39" t="s">
        <v>77</v>
      </c>
      <c r="AX15" s="39" t="s">
        <v>228</v>
      </c>
      <c r="AY15" s="39" t="s">
        <v>77</v>
      </c>
    </row>
    <row r="16" spans="1:51" x14ac:dyDescent="0.2">
      <c r="A16" s="40" t="str">
        <f t="shared" si="0"/>
        <v>ENERCFR24JR</v>
      </c>
      <c r="B16" s="39">
        <v>15</v>
      </c>
      <c r="C16" s="39">
        <v>97</v>
      </c>
      <c r="D16" s="39">
        <v>830.17831209999997</v>
      </c>
      <c r="E16" s="39">
        <v>47.417606589999998</v>
      </c>
      <c r="F16" s="39">
        <v>0.84171626799999999</v>
      </c>
      <c r="G16" s="39">
        <v>737.24151089999998</v>
      </c>
      <c r="H16" s="39">
        <v>923.1151132</v>
      </c>
      <c r="I16" s="39">
        <v>271364.27360000001</v>
      </c>
      <c r="J16" s="39">
        <v>165957.76699999999</v>
      </c>
      <c r="K16" s="39">
        <v>376770.78019999998</v>
      </c>
      <c r="L16" s="39">
        <v>520.92636100000004</v>
      </c>
      <c r="M16" s="39">
        <v>407.37914410000002</v>
      </c>
      <c r="N16" s="39">
        <v>613.81656889999999</v>
      </c>
      <c r="O16" s="39">
        <v>97.85540426</v>
      </c>
      <c r="P16" s="39">
        <v>0</v>
      </c>
      <c r="Q16" s="39">
        <v>250.8866707</v>
      </c>
      <c r="R16" s="39">
        <v>146.2748392</v>
      </c>
      <c r="S16" s="39">
        <v>0</v>
      </c>
      <c r="T16" s="39">
        <v>328.73132600000002</v>
      </c>
      <c r="U16" s="39">
        <v>691.90100380000001</v>
      </c>
      <c r="V16" s="39">
        <v>557.56811040000002</v>
      </c>
      <c r="W16" s="39">
        <v>772.26657520000003</v>
      </c>
      <c r="X16" s="39">
        <v>1909.635209</v>
      </c>
      <c r="Y16" s="39">
        <v>1618.9785420000001</v>
      </c>
      <c r="Z16" s="39">
        <v>4038.0976150000001</v>
      </c>
      <c r="AA16" s="39">
        <v>1930.7782930000001</v>
      </c>
      <c r="AB16" s="39">
        <v>1721.518916</v>
      </c>
      <c r="AC16" s="39">
        <v>4038.0976150000001</v>
      </c>
      <c r="AD16" s="39">
        <v>395.96292419999997</v>
      </c>
      <c r="AE16" s="39">
        <v>224.47949560000001</v>
      </c>
      <c r="AF16" s="39">
        <v>504.60412910000002</v>
      </c>
      <c r="AG16" s="39">
        <v>543.43428849999998</v>
      </c>
      <c r="AH16" s="39">
        <v>477.74509860000001</v>
      </c>
      <c r="AI16" s="39">
        <v>686.16594009999994</v>
      </c>
      <c r="AJ16" s="39">
        <v>781.72687559999997</v>
      </c>
      <c r="AK16" s="39">
        <v>683.39312940000002</v>
      </c>
      <c r="AL16" s="39">
        <v>1098.8406050000001</v>
      </c>
      <c r="AM16" s="39">
        <v>1268.6001289999999</v>
      </c>
      <c r="AN16" s="39">
        <v>1104.2448730000001</v>
      </c>
      <c r="AO16" s="39">
        <v>1492.961485</v>
      </c>
      <c r="AP16" s="39">
        <v>435.16287829999999</v>
      </c>
      <c r="AQ16" s="39">
        <v>329.82726789999998</v>
      </c>
      <c r="AR16" s="39">
        <v>541.06740439999999</v>
      </c>
      <c r="AS16" s="39">
        <v>1124.3976809999999</v>
      </c>
      <c r="AT16" s="39">
        <v>933.61767420000001</v>
      </c>
      <c r="AU16" s="39">
        <v>1460.5732660000001</v>
      </c>
      <c r="AV16" s="39" t="s">
        <v>2</v>
      </c>
      <c r="AW16" s="39" t="s">
        <v>77</v>
      </c>
      <c r="AX16" s="39" t="s">
        <v>229</v>
      </c>
      <c r="AY16" s="39" t="s">
        <v>77</v>
      </c>
    </row>
    <row r="17" spans="1:51" x14ac:dyDescent="0.2">
      <c r="A17" s="40" t="str">
        <f t="shared" si="0"/>
        <v>ENERCFR24SR</v>
      </c>
      <c r="B17" s="39">
        <v>16</v>
      </c>
      <c r="C17" s="39">
        <v>124</v>
      </c>
      <c r="D17" s="39">
        <v>757.39150119999999</v>
      </c>
      <c r="E17" s="39">
        <v>85.727414730000007</v>
      </c>
      <c r="F17" s="39">
        <v>1.614228164</v>
      </c>
      <c r="G17" s="39">
        <v>589.36885589999997</v>
      </c>
      <c r="H17" s="39">
        <v>925.41414659999998</v>
      </c>
      <c r="I17" s="39">
        <v>593952.3726</v>
      </c>
      <c r="J17" s="39">
        <v>279976.50309999997</v>
      </c>
      <c r="K17" s="39">
        <v>907928.24219999998</v>
      </c>
      <c r="L17" s="39">
        <v>770.6830559</v>
      </c>
      <c r="M17" s="39">
        <v>529.12805920000005</v>
      </c>
      <c r="N17" s="39">
        <v>952.8526865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614.15680810000003</v>
      </c>
      <c r="V17" s="39">
        <v>420.5784663</v>
      </c>
      <c r="W17" s="39">
        <v>710.23700640000004</v>
      </c>
      <c r="X17" s="39">
        <v>2384.0992059999999</v>
      </c>
      <c r="Y17" s="39">
        <v>1840.554758</v>
      </c>
      <c r="Z17" s="39">
        <v>4701.0608579999998</v>
      </c>
      <c r="AA17" s="39">
        <v>2439.3169979999998</v>
      </c>
      <c r="AB17" s="39">
        <v>2144.1195539999999</v>
      </c>
      <c r="AC17" s="39">
        <v>4701.0608579999998</v>
      </c>
      <c r="AD17" s="39">
        <v>0</v>
      </c>
      <c r="AE17" s="39">
        <v>0</v>
      </c>
      <c r="AF17" s="39">
        <v>285.59664279999998</v>
      </c>
      <c r="AG17" s="39">
        <v>447.27776619999997</v>
      </c>
      <c r="AH17" s="39">
        <v>285.03864540000001</v>
      </c>
      <c r="AI17" s="39">
        <v>617.90590640000005</v>
      </c>
      <c r="AJ17" s="39">
        <v>706.97395229999995</v>
      </c>
      <c r="AK17" s="39">
        <v>560.86137210000004</v>
      </c>
      <c r="AL17" s="39">
        <v>1096.634789</v>
      </c>
      <c r="AM17" s="39">
        <v>1144.4820589999999</v>
      </c>
      <c r="AN17" s="39">
        <v>1019.356398</v>
      </c>
      <c r="AO17" s="39">
        <v>1515.1246880000001</v>
      </c>
      <c r="AP17" s="39">
        <v>164.47087189999999</v>
      </c>
      <c r="AQ17" s="39">
        <v>0</v>
      </c>
      <c r="AR17" s="39">
        <v>391.58846440000002</v>
      </c>
      <c r="AS17" s="39">
        <v>1104.784392</v>
      </c>
      <c r="AT17" s="39">
        <v>750.16773899999998</v>
      </c>
      <c r="AU17" s="39">
        <v>1484.983784</v>
      </c>
      <c r="AV17" s="39" t="s">
        <v>3</v>
      </c>
      <c r="AW17" s="39" t="s">
        <v>77</v>
      </c>
      <c r="AX17" s="39" t="s">
        <v>229</v>
      </c>
      <c r="AY17" s="39" t="s">
        <v>77</v>
      </c>
    </row>
    <row r="18" spans="1:51" x14ac:dyDescent="0.2">
      <c r="A18" s="40" t="str">
        <f t="shared" si="0"/>
        <v>ENERCFEXNRA2JR</v>
      </c>
      <c r="B18" s="39">
        <v>17</v>
      </c>
      <c r="C18" s="39">
        <v>55</v>
      </c>
      <c r="D18" s="39">
        <v>765.43447300000003</v>
      </c>
      <c r="E18" s="39">
        <v>66.988712500000005</v>
      </c>
      <c r="F18" s="39">
        <v>0.86805294700000002</v>
      </c>
      <c r="G18" s="39">
        <v>634.13900920000003</v>
      </c>
      <c r="H18" s="39">
        <v>896.72993689999998</v>
      </c>
      <c r="I18" s="39">
        <v>297445.09149999998</v>
      </c>
      <c r="J18" s="39">
        <v>127079.0698</v>
      </c>
      <c r="K18" s="39">
        <v>467811.11330000003</v>
      </c>
      <c r="L18" s="39">
        <v>545.38526890000003</v>
      </c>
      <c r="M18" s="39">
        <v>356.48151389999998</v>
      </c>
      <c r="N18" s="39">
        <v>683.96718729999998</v>
      </c>
      <c r="O18" s="39">
        <v>0</v>
      </c>
      <c r="P18" s="39">
        <v>0</v>
      </c>
      <c r="Q18" s="39">
        <v>326.83308460000001</v>
      </c>
      <c r="R18" s="39">
        <v>219.7468963</v>
      </c>
      <c r="S18" s="39">
        <v>0</v>
      </c>
      <c r="T18" s="39">
        <v>331.34516680000002</v>
      </c>
      <c r="U18" s="39">
        <v>533.38748169999997</v>
      </c>
      <c r="V18" s="39">
        <v>442.47244749999999</v>
      </c>
      <c r="W18" s="39">
        <v>743.65943830000003</v>
      </c>
      <c r="X18" s="39">
        <v>1930.3415199999999</v>
      </c>
      <c r="Y18" s="39">
        <v>1586.5110950000001</v>
      </c>
      <c r="Z18" s="39">
        <v>1953.0480930000001</v>
      </c>
      <c r="AA18" s="39">
        <v>1942.083572</v>
      </c>
      <c r="AB18" s="39">
        <v>1710.64373</v>
      </c>
      <c r="AC18" s="39">
        <v>1953.0480930000001</v>
      </c>
      <c r="AD18" s="39">
        <v>375.19763180000001</v>
      </c>
      <c r="AE18" s="39">
        <v>0</v>
      </c>
      <c r="AF18" s="39">
        <v>442.88223959999999</v>
      </c>
      <c r="AG18" s="39">
        <v>463.79448860000002</v>
      </c>
      <c r="AH18" s="39">
        <v>376.33419049999998</v>
      </c>
      <c r="AI18" s="39">
        <v>630.05258200000003</v>
      </c>
      <c r="AJ18" s="39">
        <v>635.35733800000003</v>
      </c>
      <c r="AK18" s="39">
        <v>531.11770609999996</v>
      </c>
      <c r="AL18" s="39">
        <v>780.82330920000004</v>
      </c>
      <c r="AM18" s="39">
        <v>1127.166669</v>
      </c>
      <c r="AN18" s="39">
        <v>754.82010720000005</v>
      </c>
      <c r="AO18" s="39">
        <v>1920.9170079999999</v>
      </c>
      <c r="AP18" s="39">
        <v>389.34942119999999</v>
      </c>
      <c r="AQ18" s="39">
        <v>247.34125</v>
      </c>
      <c r="AR18" s="39">
        <v>503.81247139999999</v>
      </c>
      <c r="AS18" s="39">
        <v>947.7802312</v>
      </c>
      <c r="AT18" s="39">
        <v>637.09419009999999</v>
      </c>
      <c r="AU18" s="39">
        <v>1739.2794739999999</v>
      </c>
      <c r="AV18" s="39" t="s">
        <v>230</v>
      </c>
      <c r="AW18" s="39" t="s">
        <v>77</v>
      </c>
      <c r="AX18" s="39" t="s">
        <v>231</v>
      </c>
      <c r="AY18" s="39" t="s">
        <v>77</v>
      </c>
    </row>
    <row r="19" spans="1:51" x14ac:dyDescent="0.2">
      <c r="A19" s="40" t="str">
        <f t="shared" si="0"/>
        <v>ENERCFEXNRA2SR</v>
      </c>
      <c r="B19" s="39">
        <v>18</v>
      </c>
      <c r="C19" s="39">
        <v>62</v>
      </c>
      <c r="D19" s="39">
        <v>800.33564360000003</v>
      </c>
      <c r="E19" s="39">
        <v>100.8591442</v>
      </c>
      <c r="F19" s="39">
        <v>1.1834949269999999</v>
      </c>
      <c r="G19" s="39">
        <v>602.65535350000005</v>
      </c>
      <c r="H19" s="39">
        <v>998.01593360000004</v>
      </c>
      <c r="I19" s="39">
        <v>561383.32059999998</v>
      </c>
      <c r="J19" s="39">
        <v>275879.38909999997</v>
      </c>
      <c r="K19" s="39">
        <v>846887.25210000004</v>
      </c>
      <c r="L19" s="39">
        <v>749.25517720000005</v>
      </c>
      <c r="M19" s="39">
        <v>525.24221939999995</v>
      </c>
      <c r="N19" s="39">
        <v>920.26477279999995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616.01156930000002</v>
      </c>
      <c r="V19" s="39">
        <v>486.55380259999998</v>
      </c>
      <c r="W19" s="39">
        <v>917.35081909999997</v>
      </c>
      <c r="X19" s="39">
        <v>2427.4927739999998</v>
      </c>
      <c r="Y19" s="39">
        <v>1517.9090160000001</v>
      </c>
      <c r="Z19" s="39">
        <v>3102.1376749999999</v>
      </c>
      <c r="AA19" s="39">
        <v>2516.2805010000002</v>
      </c>
      <c r="AB19" s="39">
        <v>1734.362175</v>
      </c>
      <c r="AC19" s="39">
        <v>3102.1376749999999</v>
      </c>
      <c r="AD19" s="39">
        <v>0</v>
      </c>
      <c r="AE19" s="39">
        <v>0</v>
      </c>
      <c r="AF19" s="39">
        <v>448.11560100000003</v>
      </c>
      <c r="AG19" s="39">
        <v>516.59224110000002</v>
      </c>
      <c r="AH19" s="39">
        <v>41.258374140000001</v>
      </c>
      <c r="AI19" s="39">
        <v>750.64843819999999</v>
      </c>
      <c r="AJ19" s="39">
        <v>810.56297459999996</v>
      </c>
      <c r="AK19" s="39">
        <v>607.40642960000002</v>
      </c>
      <c r="AL19" s="39">
        <v>1125.0386550000001</v>
      </c>
      <c r="AM19" s="39">
        <v>1205.009133</v>
      </c>
      <c r="AN19" s="39">
        <v>1112.8721</v>
      </c>
      <c r="AO19" s="39">
        <v>1718.120422</v>
      </c>
      <c r="AP19" s="39">
        <v>150.33547010000001</v>
      </c>
      <c r="AQ19" s="39">
        <v>0</v>
      </c>
      <c r="AR19" s="39">
        <v>527.50374680000004</v>
      </c>
      <c r="AS19" s="39">
        <v>1141.8828289999999</v>
      </c>
      <c r="AT19" s="39">
        <v>924.49604429999999</v>
      </c>
      <c r="AU19" s="39">
        <v>1513.516343</v>
      </c>
      <c r="AV19" s="39" t="s">
        <v>232</v>
      </c>
      <c r="AW19" s="39" t="s">
        <v>77</v>
      </c>
      <c r="AX19" s="39" t="s">
        <v>231</v>
      </c>
      <c r="AY19" s="39" t="s">
        <v>77</v>
      </c>
    </row>
    <row r="20" spans="1:51" x14ac:dyDescent="0.2">
      <c r="A20" s="40" t="str">
        <f t="shared" si="0"/>
        <v>ENERCFEXNRC3JR</v>
      </c>
      <c r="B20" s="39">
        <v>19</v>
      </c>
      <c r="C20" s="39">
        <v>42</v>
      </c>
      <c r="D20" s="39">
        <v>919.80560869999999</v>
      </c>
      <c r="E20" s="39">
        <v>85.912051199999993</v>
      </c>
      <c r="F20" s="39">
        <v>1.4282457669999999</v>
      </c>
      <c r="G20" s="39">
        <v>751.42108250000001</v>
      </c>
      <c r="H20" s="39">
        <v>1088.1901350000001</v>
      </c>
      <c r="I20" s="39">
        <v>227660.5252</v>
      </c>
      <c r="J20" s="39">
        <v>149116.7113</v>
      </c>
      <c r="K20" s="39">
        <v>306204.33909999998</v>
      </c>
      <c r="L20" s="39">
        <v>477.13784709999999</v>
      </c>
      <c r="M20" s="39">
        <v>386.15633009999999</v>
      </c>
      <c r="N20" s="39">
        <v>553.35733400000004</v>
      </c>
      <c r="O20" s="39">
        <v>113.6073447</v>
      </c>
      <c r="P20" s="39">
        <v>111.8581382</v>
      </c>
      <c r="Q20" s="39">
        <v>115.3565511</v>
      </c>
      <c r="R20" s="39">
        <v>134.26077989999999</v>
      </c>
      <c r="S20" s="39">
        <v>0</v>
      </c>
      <c r="T20" s="39">
        <v>357.88507659999999</v>
      </c>
      <c r="U20" s="39">
        <v>856.82033750000005</v>
      </c>
      <c r="V20" s="39">
        <v>640.09778040000003</v>
      </c>
      <c r="W20" s="39">
        <v>1144.0494229999999</v>
      </c>
      <c r="X20" s="39">
        <v>1652.5810160000001</v>
      </c>
      <c r="Y20" s="39">
        <v>1450.134018</v>
      </c>
      <c r="Z20" s="39">
        <v>4038.0976150000001</v>
      </c>
      <c r="AA20" s="39">
        <v>1688.885833</v>
      </c>
      <c r="AB20" s="39">
        <v>1511.4868180000001</v>
      </c>
      <c r="AC20" s="39">
        <v>4038.0976150000001</v>
      </c>
      <c r="AD20" s="39">
        <v>500.95094</v>
      </c>
      <c r="AE20" s="39">
        <v>151.5388921</v>
      </c>
      <c r="AF20" s="39">
        <v>690.28034449999996</v>
      </c>
      <c r="AG20" s="39">
        <v>742.42816170000003</v>
      </c>
      <c r="AH20" s="39">
        <v>561.66085220000002</v>
      </c>
      <c r="AI20" s="39">
        <v>913.57021940000004</v>
      </c>
      <c r="AJ20" s="39">
        <v>979.60898929999996</v>
      </c>
      <c r="AK20" s="39">
        <v>744.28189850000001</v>
      </c>
      <c r="AL20" s="39">
        <v>1310.8784760000001</v>
      </c>
      <c r="AM20" s="39">
        <v>1323.155266</v>
      </c>
      <c r="AN20" s="39">
        <v>1120.0755369999999</v>
      </c>
      <c r="AO20" s="39">
        <v>1614.874468</v>
      </c>
      <c r="AP20" s="39">
        <v>549.75579540000001</v>
      </c>
      <c r="AQ20" s="39">
        <v>440.3379501</v>
      </c>
      <c r="AR20" s="39">
        <v>691.58641609999995</v>
      </c>
      <c r="AS20" s="39">
        <v>1222.741816</v>
      </c>
      <c r="AT20" s="39">
        <v>965.40097209999999</v>
      </c>
      <c r="AU20" s="39">
        <v>1513.2482689999999</v>
      </c>
      <c r="AV20" s="39" t="s">
        <v>233</v>
      </c>
      <c r="AW20" s="39" t="s">
        <v>77</v>
      </c>
      <c r="AX20" s="39" t="s">
        <v>231</v>
      </c>
      <c r="AY20" s="39" t="s">
        <v>77</v>
      </c>
    </row>
    <row r="21" spans="1:51" x14ac:dyDescent="0.2">
      <c r="A21" s="40" t="str">
        <f t="shared" si="0"/>
        <v>ENERCFEXNRC3SR</v>
      </c>
      <c r="B21" s="39">
        <v>20</v>
      </c>
      <c r="C21" s="39">
        <v>62</v>
      </c>
      <c r="D21" s="39">
        <v>716.43122770000002</v>
      </c>
      <c r="E21" s="39">
        <v>136.64948580000001</v>
      </c>
      <c r="F21" s="39">
        <v>1.927910316</v>
      </c>
      <c r="G21" s="39">
        <v>448.60315709999998</v>
      </c>
      <c r="H21" s="39">
        <v>984.25929829999995</v>
      </c>
      <c r="I21" s="39">
        <v>631035.77899999998</v>
      </c>
      <c r="J21" s="39">
        <v>203380.07509999999</v>
      </c>
      <c r="K21" s="39">
        <v>1058691.483</v>
      </c>
      <c r="L21" s="39">
        <v>794.37760479999997</v>
      </c>
      <c r="M21" s="39">
        <v>450.97680109999999</v>
      </c>
      <c r="N21" s="39">
        <v>1028.9273459999999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595.78874069999995</v>
      </c>
      <c r="V21" s="39">
        <v>293.37556439999997</v>
      </c>
      <c r="W21" s="39">
        <v>730.32528720000005</v>
      </c>
      <c r="X21" s="39">
        <v>2235.235404</v>
      </c>
      <c r="Y21" s="39">
        <v>1208.9948629999999</v>
      </c>
      <c r="Z21" s="39">
        <v>4701.0608579999998</v>
      </c>
      <c r="AA21" s="39">
        <v>2331.5492549999999</v>
      </c>
      <c r="AB21" s="39">
        <v>1652.163168</v>
      </c>
      <c r="AC21" s="39">
        <v>4701.0608579999998</v>
      </c>
      <c r="AD21" s="39">
        <v>0</v>
      </c>
      <c r="AE21" s="39">
        <v>0</v>
      </c>
      <c r="AF21" s="39">
        <v>342.00246429999999</v>
      </c>
      <c r="AG21" s="39">
        <v>402.62547430000001</v>
      </c>
      <c r="AH21" s="39">
        <v>37.754842410000002</v>
      </c>
      <c r="AI21" s="39">
        <v>642.20991200000003</v>
      </c>
      <c r="AJ21" s="39">
        <v>656.44524660000002</v>
      </c>
      <c r="AK21" s="39">
        <v>408.17340519999999</v>
      </c>
      <c r="AL21" s="39">
        <v>925.2063905</v>
      </c>
      <c r="AM21" s="39">
        <v>1103.6822159999999</v>
      </c>
      <c r="AN21" s="39">
        <v>701.57307739999999</v>
      </c>
      <c r="AO21" s="39">
        <v>2271.720597</v>
      </c>
      <c r="AP21" s="39">
        <v>207.94120000000001</v>
      </c>
      <c r="AQ21" s="39">
        <v>0</v>
      </c>
      <c r="AR21" s="39">
        <v>387.08192380000003</v>
      </c>
      <c r="AS21" s="39">
        <v>802.47987179999996</v>
      </c>
      <c r="AT21" s="39">
        <v>643.66503799999998</v>
      </c>
      <c r="AU21" s="39">
        <v>2028.7324100000001</v>
      </c>
      <c r="AV21" s="39" t="s">
        <v>235</v>
      </c>
      <c r="AW21" s="39" t="s">
        <v>77</v>
      </c>
      <c r="AX21" s="39" t="s">
        <v>231</v>
      </c>
      <c r="AY21" s="39" t="s">
        <v>77</v>
      </c>
    </row>
    <row r="22" spans="1:51" x14ac:dyDescent="0.2">
      <c r="A22" s="40" t="str">
        <f t="shared" si="0"/>
        <v>ENERCFEQP1</v>
      </c>
      <c r="B22" s="39">
        <v>21</v>
      </c>
      <c r="C22" s="39">
        <v>115</v>
      </c>
      <c r="D22" s="39">
        <v>743.79029930000002</v>
      </c>
      <c r="E22" s="39">
        <v>59.461851869999997</v>
      </c>
      <c r="F22" s="39">
        <v>1.0802689780000001</v>
      </c>
      <c r="G22" s="39">
        <v>627.24721120000004</v>
      </c>
      <c r="H22" s="39">
        <v>860.33338749999996</v>
      </c>
      <c r="I22" s="39">
        <v>389347.38689999998</v>
      </c>
      <c r="J22" s="39">
        <v>226473.35690000001</v>
      </c>
      <c r="K22" s="39">
        <v>552221.41680000001</v>
      </c>
      <c r="L22" s="39">
        <v>623.9770724</v>
      </c>
      <c r="M22" s="39">
        <v>475.8921694</v>
      </c>
      <c r="N22" s="39">
        <v>743.11601840000003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568.27661750000004</v>
      </c>
      <c r="V22" s="39">
        <v>519.24828830000001</v>
      </c>
      <c r="W22" s="39">
        <v>639.98042559999999</v>
      </c>
      <c r="X22" s="39">
        <v>1951.577477</v>
      </c>
      <c r="Y22" s="39">
        <v>1647.1607160000001</v>
      </c>
      <c r="Z22" s="39">
        <v>2790.5410590000001</v>
      </c>
      <c r="AA22" s="39">
        <v>2297.7330710000001</v>
      </c>
      <c r="AB22" s="39">
        <v>1926.2320549999999</v>
      </c>
      <c r="AC22" s="39">
        <v>2790.5410590000001</v>
      </c>
      <c r="AD22" s="39">
        <v>326.73355529999998</v>
      </c>
      <c r="AE22" s="39">
        <v>0</v>
      </c>
      <c r="AF22" s="39">
        <v>375.34394409999999</v>
      </c>
      <c r="AG22" s="39">
        <v>465.7036268</v>
      </c>
      <c r="AH22" s="39">
        <v>399.96288390000001</v>
      </c>
      <c r="AI22" s="39">
        <v>580.23427059999995</v>
      </c>
      <c r="AJ22" s="39">
        <v>691.01890590000005</v>
      </c>
      <c r="AK22" s="39">
        <v>620.17085369999995</v>
      </c>
      <c r="AL22" s="39">
        <v>778.82186650000006</v>
      </c>
      <c r="AM22" s="39">
        <v>1144.7450490000001</v>
      </c>
      <c r="AN22" s="39">
        <v>933.31844469999999</v>
      </c>
      <c r="AO22" s="39">
        <v>1623.691266</v>
      </c>
      <c r="AP22" s="39">
        <v>363.29979750000001</v>
      </c>
      <c r="AQ22" s="39">
        <v>144.45894200000001</v>
      </c>
      <c r="AR22" s="39">
        <v>427.59627569999998</v>
      </c>
      <c r="AS22" s="39">
        <v>1026.045449</v>
      </c>
      <c r="AT22" s="39">
        <v>766.76968480000005</v>
      </c>
      <c r="AU22" s="39">
        <v>1263.3651460000001</v>
      </c>
      <c r="AV22" s="39">
        <v>1</v>
      </c>
      <c r="AW22" s="39" t="s">
        <v>77</v>
      </c>
      <c r="AX22" s="39" t="s">
        <v>236</v>
      </c>
      <c r="AY22" s="39" t="s">
        <v>77</v>
      </c>
    </row>
    <row r="23" spans="1:51" x14ac:dyDescent="0.2">
      <c r="A23" s="40" t="str">
        <f t="shared" si="0"/>
        <v>ENERCFEQP2</v>
      </c>
      <c r="B23" s="39">
        <v>22</v>
      </c>
      <c r="C23" s="39">
        <v>106</v>
      </c>
      <c r="D23" s="39">
        <v>927.4759454</v>
      </c>
      <c r="E23" s="39">
        <v>158.4003745</v>
      </c>
      <c r="F23" s="39">
        <v>4.9782480710000003</v>
      </c>
      <c r="G23" s="39">
        <v>617.01691630000005</v>
      </c>
      <c r="H23" s="39">
        <v>1237.9349749999999</v>
      </c>
      <c r="I23" s="39">
        <v>586215.14950000006</v>
      </c>
      <c r="J23" s="39">
        <v>114229.806</v>
      </c>
      <c r="K23" s="39">
        <v>1058200.493</v>
      </c>
      <c r="L23" s="39">
        <v>765.646883</v>
      </c>
      <c r="M23" s="39">
        <v>337.97900229999999</v>
      </c>
      <c r="N23" s="39">
        <v>1028.688725</v>
      </c>
      <c r="O23" s="39">
        <v>0</v>
      </c>
      <c r="P23" s="39">
        <v>0</v>
      </c>
      <c r="Q23" s="39">
        <v>199.41804540000001</v>
      </c>
      <c r="R23" s="39">
        <v>0</v>
      </c>
      <c r="S23" s="39">
        <v>0</v>
      </c>
      <c r="T23" s="39">
        <v>234.37945880000001</v>
      </c>
      <c r="U23" s="39">
        <v>784.13084549999996</v>
      </c>
      <c r="V23" s="39">
        <v>697.93886220000002</v>
      </c>
      <c r="W23" s="39">
        <v>1038.20723</v>
      </c>
      <c r="X23" s="39">
        <v>1943.7522409999999</v>
      </c>
      <c r="Y23" s="39">
        <v>1509.5012549999999</v>
      </c>
      <c r="Z23" s="39">
        <v>4701.0608579999998</v>
      </c>
      <c r="AA23" s="39">
        <v>2340.4430499999999</v>
      </c>
      <c r="AB23" s="39">
        <v>1878.4904309999999</v>
      </c>
      <c r="AC23" s="39">
        <v>4701.0608579999998</v>
      </c>
      <c r="AD23" s="39">
        <v>254.03748350000001</v>
      </c>
      <c r="AE23" s="39">
        <v>97.985665740000002</v>
      </c>
      <c r="AF23" s="39">
        <v>564.18361930000003</v>
      </c>
      <c r="AG23" s="39">
        <v>707.30723379999995</v>
      </c>
      <c r="AH23" s="39">
        <v>549.77845860000002</v>
      </c>
      <c r="AI23" s="39">
        <v>812.2791479</v>
      </c>
      <c r="AJ23" s="39">
        <v>1016.950623</v>
      </c>
      <c r="AK23" s="39">
        <v>706.92754439999999</v>
      </c>
      <c r="AL23" s="39">
        <v>1289.4193849999999</v>
      </c>
      <c r="AM23" s="39">
        <v>1268.8550769999999</v>
      </c>
      <c r="AN23" s="39">
        <v>1103.374217</v>
      </c>
      <c r="AO23" s="39">
        <v>1930.795576</v>
      </c>
      <c r="AP23" s="39">
        <v>531.34155429999998</v>
      </c>
      <c r="AQ23" s="39">
        <v>241.0225221</v>
      </c>
      <c r="AR23" s="39">
        <v>593.78889249999997</v>
      </c>
      <c r="AS23" s="39">
        <v>1148.2058569999999</v>
      </c>
      <c r="AT23" s="39">
        <v>909.94271709999998</v>
      </c>
      <c r="AU23" s="39">
        <v>1827.6650870000001</v>
      </c>
      <c r="AV23" s="39">
        <v>2</v>
      </c>
      <c r="AW23" s="39" t="s">
        <v>77</v>
      </c>
      <c r="AX23" s="39" t="s">
        <v>236</v>
      </c>
      <c r="AY23" s="39" t="s">
        <v>77</v>
      </c>
    </row>
    <row r="24" spans="1:51" x14ac:dyDescent="0.2">
      <c r="A24" s="40" t="str">
        <f t="shared" si="0"/>
        <v>PROTGFEVARtotal</v>
      </c>
      <c r="B24" s="39">
        <v>23</v>
      </c>
      <c r="C24" s="39">
        <v>221</v>
      </c>
      <c r="D24" s="39">
        <v>30.350346600000002</v>
      </c>
      <c r="E24" s="39">
        <v>2.078566007</v>
      </c>
      <c r="F24" s="39">
        <v>1.6158394490000001</v>
      </c>
      <c r="G24" s="39">
        <v>26.27643209</v>
      </c>
      <c r="H24" s="39">
        <v>34.424261119999997</v>
      </c>
      <c r="I24" s="39">
        <v>620.38038610000001</v>
      </c>
      <c r="J24" s="39">
        <v>416.11075599999998</v>
      </c>
      <c r="K24" s="39">
        <v>824.65001629999995</v>
      </c>
      <c r="L24" s="39">
        <v>24.907436359999998</v>
      </c>
      <c r="M24" s="39">
        <v>20.398793000000001</v>
      </c>
      <c r="N24" s="39">
        <v>28.71672015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26.529058989999999</v>
      </c>
      <c r="V24" s="39">
        <v>20.231407040000001</v>
      </c>
      <c r="W24" s="39">
        <v>31.93866624</v>
      </c>
      <c r="X24" s="39">
        <v>78.31988552</v>
      </c>
      <c r="Y24" s="39">
        <v>66.969496190000001</v>
      </c>
      <c r="Z24" s="39">
        <v>100.7658505</v>
      </c>
      <c r="AA24" s="39">
        <v>86.146048579999999</v>
      </c>
      <c r="AB24" s="39">
        <v>70.565147760000002</v>
      </c>
      <c r="AC24" s="39">
        <v>151.3071497</v>
      </c>
      <c r="AD24" s="39">
        <v>7.2443874859999999</v>
      </c>
      <c r="AE24" s="39">
        <v>3.9626681019999999</v>
      </c>
      <c r="AF24" s="39">
        <v>11.056434380000001</v>
      </c>
      <c r="AG24" s="39">
        <v>19.908595689999999</v>
      </c>
      <c r="AH24" s="39">
        <v>14.834353220000001</v>
      </c>
      <c r="AI24" s="39">
        <v>24.727769500000001</v>
      </c>
      <c r="AJ24" s="39">
        <v>33.201776780000003</v>
      </c>
      <c r="AK24" s="39">
        <v>28.260383099999999</v>
      </c>
      <c r="AL24" s="39">
        <v>38.501095550000002</v>
      </c>
      <c r="AM24" s="39">
        <v>50.109009479999997</v>
      </c>
      <c r="AN24" s="39">
        <v>40.090174689999998</v>
      </c>
      <c r="AO24" s="39">
        <v>60.743595710000001</v>
      </c>
      <c r="AP24" s="39">
        <v>10.747928079999999</v>
      </c>
      <c r="AQ24" s="39">
        <v>7.0936402249999997</v>
      </c>
      <c r="AR24" s="39">
        <v>14.0696604</v>
      </c>
      <c r="AS24" s="39">
        <v>41.960508799999999</v>
      </c>
      <c r="AT24" s="39">
        <v>38.544266579999999</v>
      </c>
      <c r="AU24" s="39">
        <v>52.994497940000002</v>
      </c>
      <c r="AV24" s="39" t="s">
        <v>224</v>
      </c>
      <c r="AW24" s="39" t="s">
        <v>237</v>
      </c>
      <c r="AX24" s="39" t="s">
        <v>0</v>
      </c>
      <c r="AY24" s="39" t="s">
        <v>237</v>
      </c>
    </row>
    <row r="25" spans="1:51" x14ac:dyDescent="0.2">
      <c r="A25" s="40" t="str">
        <f t="shared" si="0"/>
        <v>PROTGFGEDAD0-5m</v>
      </c>
      <c r="B25" s="39">
        <v>24</v>
      </c>
      <c r="C25" s="39">
        <v>33</v>
      </c>
      <c r="D25" s="39">
        <v>2.99037562</v>
      </c>
      <c r="E25" s="39">
        <v>2.3299791139999999</v>
      </c>
      <c r="F25" s="39">
        <v>1.592302771</v>
      </c>
      <c r="G25" s="39">
        <v>-1.5762995280000001</v>
      </c>
      <c r="H25" s="39">
        <v>7.5570507679999999</v>
      </c>
      <c r="I25" s="39">
        <v>118.1573317</v>
      </c>
      <c r="J25" s="39">
        <v>-66.695728290000005</v>
      </c>
      <c r="K25" s="39">
        <v>303.01039170000001</v>
      </c>
      <c r="L25" s="39">
        <v>10.870019859999999</v>
      </c>
      <c r="M25" s="39" t="s">
        <v>234</v>
      </c>
      <c r="N25" s="39">
        <v>17.407193679999999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15.31200658</v>
      </c>
      <c r="Y25" s="39">
        <v>1.369284513</v>
      </c>
      <c r="Z25" s="39">
        <v>91.204740330000007</v>
      </c>
      <c r="AA25" s="39">
        <v>27.649825289999999</v>
      </c>
      <c r="AB25" s="39">
        <v>1.8038237399999999</v>
      </c>
      <c r="AC25" s="39">
        <v>91.204740330000007</v>
      </c>
      <c r="AD25" s="39">
        <v>0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36.268557770000001</v>
      </c>
      <c r="AP25" s="39">
        <v>0</v>
      </c>
      <c r="AQ25" s="39">
        <v>0</v>
      </c>
      <c r="AR25" s="39">
        <v>0</v>
      </c>
      <c r="AS25" s="39">
        <v>0</v>
      </c>
      <c r="AT25" s="39">
        <v>0</v>
      </c>
      <c r="AU25" s="39">
        <v>5.3708568659999996</v>
      </c>
      <c r="AV25" s="39" t="s">
        <v>12</v>
      </c>
      <c r="AW25" s="39" t="s">
        <v>237</v>
      </c>
      <c r="AX25" s="39" t="s">
        <v>225</v>
      </c>
      <c r="AY25" s="39" t="s">
        <v>237</v>
      </c>
    </row>
    <row r="26" spans="1:51" x14ac:dyDescent="0.2">
      <c r="A26" s="40" t="str">
        <f t="shared" si="0"/>
        <v>PROTGFGEDAD6-11m</v>
      </c>
      <c r="B26" s="39">
        <v>25</v>
      </c>
      <c r="C26" s="39">
        <v>62</v>
      </c>
      <c r="D26" s="39">
        <v>21.91556288</v>
      </c>
      <c r="E26" s="39">
        <v>2.434272698</v>
      </c>
      <c r="F26" s="39">
        <v>1.68791779</v>
      </c>
      <c r="G26" s="39">
        <v>17.144476059999999</v>
      </c>
      <c r="H26" s="39">
        <v>26.686649689999999</v>
      </c>
      <c r="I26" s="39">
        <v>229.93345009999999</v>
      </c>
      <c r="J26" s="39">
        <v>108.6212513</v>
      </c>
      <c r="K26" s="39">
        <v>351.24564880000003</v>
      </c>
      <c r="L26" s="39">
        <v>15.163556639999999</v>
      </c>
      <c r="M26" s="39">
        <v>10.42215195</v>
      </c>
      <c r="N26" s="39">
        <v>18.741548730000002</v>
      </c>
      <c r="O26" s="39">
        <v>3.1559259069999999</v>
      </c>
      <c r="P26" s="39">
        <v>3.1365777220000002</v>
      </c>
      <c r="Q26" s="39">
        <v>3.175274092</v>
      </c>
      <c r="R26" s="39">
        <v>4.7484037529999998</v>
      </c>
      <c r="S26" s="39">
        <v>0.83898818399999997</v>
      </c>
      <c r="T26" s="39">
        <v>7.035970399</v>
      </c>
      <c r="U26" s="39">
        <v>15.958349460000001</v>
      </c>
      <c r="V26" s="39">
        <v>13.14136287</v>
      </c>
      <c r="W26" s="39">
        <v>26.139527170000001</v>
      </c>
      <c r="X26" s="39">
        <v>53.32364003</v>
      </c>
      <c r="Y26" s="39">
        <v>39.742177920000003</v>
      </c>
      <c r="Z26" s="39">
        <v>72.287535430000005</v>
      </c>
      <c r="AA26" s="39">
        <v>57.914974979999997</v>
      </c>
      <c r="AB26" s="39">
        <v>40.515825679999999</v>
      </c>
      <c r="AC26" s="39">
        <v>72.287535430000005</v>
      </c>
      <c r="AD26" s="39">
        <v>8.0760158519999994</v>
      </c>
      <c r="AE26" s="39">
        <v>3.9947040930000002</v>
      </c>
      <c r="AF26" s="39">
        <v>13.185458519999999</v>
      </c>
      <c r="AG26" s="39">
        <v>13.68878022</v>
      </c>
      <c r="AH26" s="39">
        <v>8.8040934570000005</v>
      </c>
      <c r="AI26" s="39">
        <v>20.163438469999999</v>
      </c>
      <c r="AJ26" s="39">
        <v>21.277975430000001</v>
      </c>
      <c r="AK26" s="39">
        <v>13.840159509999999</v>
      </c>
      <c r="AL26" s="39">
        <v>36.390342859999997</v>
      </c>
      <c r="AM26" s="39">
        <v>37.148710800000003</v>
      </c>
      <c r="AN26" s="39">
        <v>26.353273120000001</v>
      </c>
      <c r="AO26" s="39">
        <v>40.919994699999997</v>
      </c>
      <c r="AP26" s="39">
        <v>10.56872345</v>
      </c>
      <c r="AQ26" s="39">
        <v>5.4228128800000004</v>
      </c>
      <c r="AR26" s="39">
        <v>14.450359069999999</v>
      </c>
      <c r="AS26" s="39">
        <v>30.733363480000001</v>
      </c>
      <c r="AT26" s="39">
        <v>24.223121039999999</v>
      </c>
      <c r="AU26" s="39">
        <v>38.997166300000004</v>
      </c>
      <c r="AV26" s="39" t="s">
        <v>13</v>
      </c>
      <c r="AW26" s="39" t="s">
        <v>237</v>
      </c>
      <c r="AX26" s="39" t="s">
        <v>225</v>
      </c>
      <c r="AY26" s="39" t="s">
        <v>237</v>
      </c>
    </row>
    <row r="27" spans="1:51" x14ac:dyDescent="0.2">
      <c r="A27" s="40" t="str">
        <f t="shared" si="0"/>
        <v>PROTGFGEDAD12-17m</v>
      </c>
      <c r="B27" s="39">
        <v>26</v>
      </c>
      <c r="C27" s="39">
        <v>77</v>
      </c>
      <c r="D27" s="39">
        <v>39.229313390000002</v>
      </c>
      <c r="E27" s="39">
        <v>3.758252615</v>
      </c>
      <c r="F27" s="39">
        <v>1.804110313</v>
      </c>
      <c r="G27" s="39">
        <v>31.863273620000001</v>
      </c>
      <c r="H27" s="39">
        <v>46.595353160000002</v>
      </c>
      <c r="I27" s="39">
        <v>631.23783289999994</v>
      </c>
      <c r="J27" s="39">
        <v>367.13568629999997</v>
      </c>
      <c r="K27" s="39">
        <v>895.33997959999999</v>
      </c>
      <c r="L27" s="39">
        <v>25.12444692</v>
      </c>
      <c r="M27" s="39">
        <v>19.16078512</v>
      </c>
      <c r="N27" s="39">
        <v>29.9222322</v>
      </c>
      <c r="O27" s="39">
        <v>4.495611308</v>
      </c>
      <c r="P27" s="39">
        <v>0</v>
      </c>
      <c r="Q27" s="39">
        <v>8.1325209980000004</v>
      </c>
      <c r="R27" s="39">
        <v>6.7182938490000002</v>
      </c>
      <c r="S27" s="39">
        <v>0</v>
      </c>
      <c r="T27" s="39">
        <v>12.121852280000001</v>
      </c>
      <c r="U27" s="39">
        <v>33.55427529</v>
      </c>
      <c r="V27" s="39">
        <v>22.43642243</v>
      </c>
      <c r="W27" s="39">
        <v>41.82290433</v>
      </c>
      <c r="X27" s="39">
        <v>85.167238810000001</v>
      </c>
      <c r="Y27" s="39">
        <v>68.196464090000006</v>
      </c>
      <c r="Z27" s="39">
        <v>135.82450309999999</v>
      </c>
      <c r="AA27" s="39">
        <v>89.48018965</v>
      </c>
      <c r="AB27" s="39">
        <v>81.943020919999995</v>
      </c>
      <c r="AC27" s="39">
        <v>135.82450309999999</v>
      </c>
      <c r="AD27" s="39">
        <v>17.24773325</v>
      </c>
      <c r="AE27" s="39">
        <v>11.01448362</v>
      </c>
      <c r="AF27" s="39">
        <v>21.382959029999999</v>
      </c>
      <c r="AG27" s="39">
        <v>31.758788840000001</v>
      </c>
      <c r="AH27" s="39">
        <v>18.935703490000002</v>
      </c>
      <c r="AI27" s="39">
        <v>38.52344617</v>
      </c>
      <c r="AJ27" s="39">
        <v>38.818979659999997</v>
      </c>
      <c r="AK27" s="39">
        <v>32.022532060000003</v>
      </c>
      <c r="AL27" s="39">
        <v>54.719190089999998</v>
      </c>
      <c r="AM27" s="39">
        <v>56.294392690000002</v>
      </c>
      <c r="AN27" s="39">
        <v>52.965721109999997</v>
      </c>
      <c r="AO27" s="39">
        <v>68.320036810000005</v>
      </c>
      <c r="AP27" s="39">
        <v>20.044823359999999</v>
      </c>
      <c r="AQ27" s="39">
        <v>14.259268130000001</v>
      </c>
      <c r="AR27" s="39">
        <v>28.301651939999999</v>
      </c>
      <c r="AS27" s="39">
        <v>54.559864740000002</v>
      </c>
      <c r="AT27" s="39">
        <v>39.457120789999998</v>
      </c>
      <c r="AU27" s="39">
        <v>68.235810889999996</v>
      </c>
      <c r="AV27" s="39" t="s">
        <v>14</v>
      </c>
      <c r="AW27" s="39" t="s">
        <v>237</v>
      </c>
      <c r="AX27" s="39" t="s">
        <v>225</v>
      </c>
      <c r="AY27" s="39" t="s">
        <v>237</v>
      </c>
    </row>
    <row r="28" spans="1:51" x14ac:dyDescent="0.2">
      <c r="A28" s="40" t="str">
        <f t="shared" si="0"/>
        <v>PROTGFGEDAD18-23m</v>
      </c>
      <c r="B28" s="39">
        <v>27</v>
      </c>
      <c r="C28" s="39">
        <v>48</v>
      </c>
      <c r="D28" s="39">
        <v>43.039262600000001</v>
      </c>
      <c r="E28" s="39">
        <v>3.4366940850000001</v>
      </c>
      <c r="F28" s="39">
        <v>1.082943733</v>
      </c>
      <c r="G28" s="39">
        <v>36.303465969999998</v>
      </c>
      <c r="H28" s="39">
        <v>49.775059239999997</v>
      </c>
      <c r="I28" s="39">
        <v>548.72000309999999</v>
      </c>
      <c r="J28" s="39">
        <v>284.976495</v>
      </c>
      <c r="K28" s="39">
        <v>812.46351110000001</v>
      </c>
      <c r="L28" s="39">
        <v>23.42477328</v>
      </c>
      <c r="M28" s="39">
        <v>16.881246839999999</v>
      </c>
      <c r="N28" s="39">
        <v>28.503745559999999</v>
      </c>
      <c r="O28" s="39">
        <v>9.7054416620000001</v>
      </c>
      <c r="P28" s="39">
        <v>9.3774803779999996</v>
      </c>
      <c r="Q28" s="39">
        <v>16.188312020000001</v>
      </c>
      <c r="R28" s="39">
        <v>11.35095183</v>
      </c>
      <c r="S28" s="39">
        <v>9.3774803779999996</v>
      </c>
      <c r="T28" s="39">
        <v>16.257570879999999</v>
      </c>
      <c r="U28" s="39">
        <v>40.04205949</v>
      </c>
      <c r="V28" s="39">
        <v>30.18107028</v>
      </c>
      <c r="W28" s="39">
        <v>43.238139779999997</v>
      </c>
      <c r="X28" s="39">
        <v>87.473597389999995</v>
      </c>
      <c r="Y28" s="39">
        <v>71.161338920000006</v>
      </c>
      <c r="Z28" s="39">
        <v>151.3071497</v>
      </c>
      <c r="AA28" s="39">
        <v>91.840684249999995</v>
      </c>
      <c r="AB28" s="39">
        <v>74.182663379999994</v>
      </c>
      <c r="AC28" s="39">
        <v>151.3071497</v>
      </c>
      <c r="AD28" s="39">
        <v>25.00285401</v>
      </c>
      <c r="AE28" s="39">
        <v>15.55544446</v>
      </c>
      <c r="AF28" s="39">
        <v>28.711119610000001</v>
      </c>
      <c r="AG28" s="39">
        <v>30.823881799999999</v>
      </c>
      <c r="AH28" s="39">
        <v>26.822332450000001</v>
      </c>
      <c r="AI28" s="39">
        <v>40.507843370000003</v>
      </c>
      <c r="AJ28" s="39">
        <v>42.68556461</v>
      </c>
      <c r="AK28" s="39">
        <v>34.949512339999998</v>
      </c>
      <c r="AL28" s="39">
        <v>54.054577469999998</v>
      </c>
      <c r="AM28" s="39">
        <v>56.392820499999999</v>
      </c>
      <c r="AN28" s="39">
        <v>48.054335809999998</v>
      </c>
      <c r="AO28" s="39">
        <v>87.873966659999994</v>
      </c>
      <c r="AP28" s="39">
        <v>25.625408920000002</v>
      </c>
      <c r="AQ28" s="39">
        <v>16.423313619999998</v>
      </c>
      <c r="AR28" s="39">
        <v>30.161315949999999</v>
      </c>
      <c r="AS28" s="39">
        <v>53.38338409</v>
      </c>
      <c r="AT28" s="39">
        <v>41.863447649999998</v>
      </c>
      <c r="AU28" s="39">
        <v>83.540389500000003</v>
      </c>
      <c r="AV28" s="39" t="s">
        <v>15</v>
      </c>
      <c r="AW28" s="39" t="s">
        <v>237</v>
      </c>
      <c r="AX28" s="39" t="s">
        <v>225</v>
      </c>
      <c r="AY28" s="39" t="s">
        <v>237</v>
      </c>
    </row>
    <row r="29" spans="1:51" x14ac:dyDescent="0.2">
      <c r="A29" s="40" t="str">
        <f t="shared" si="0"/>
        <v>PROTGFSexoM</v>
      </c>
      <c r="B29" s="39">
        <v>28</v>
      </c>
      <c r="C29" s="39">
        <v>110</v>
      </c>
      <c r="D29" s="39">
        <v>32.800228009999998</v>
      </c>
      <c r="E29" s="39">
        <v>3.433708754</v>
      </c>
      <c r="F29" s="39">
        <v>2.204175352</v>
      </c>
      <c r="G29" s="39">
        <v>26.070282519999999</v>
      </c>
      <c r="H29" s="39">
        <v>39.530173499999997</v>
      </c>
      <c r="I29" s="39">
        <v>619.49029919999998</v>
      </c>
      <c r="J29" s="39">
        <v>271.98340339999999</v>
      </c>
      <c r="K29" s="39">
        <v>966.9971951</v>
      </c>
      <c r="L29" s="39">
        <v>24.889562049999999</v>
      </c>
      <c r="M29" s="39">
        <v>16.491919339999999</v>
      </c>
      <c r="N29" s="39">
        <v>31.096578510000001</v>
      </c>
      <c r="O29" s="39">
        <v>0</v>
      </c>
      <c r="P29" s="39">
        <v>0</v>
      </c>
      <c r="Q29" s="39">
        <v>1.3587743919999999</v>
      </c>
      <c r="R29" s="39">
        <v>0</v>
      </c>
      <c r="S29" s="39">
        <v>0</v>
      </c>
      <c r="T29" s="39">
        <v>5.0510414170000004</v>
      </c>
      <c r="U29" s="39">
        <v>30.813044189999999</v>
      </c>
      <c r="V29" s="39">
        <v>20.63535619</v>
      </c>
      <c r="W29" s="39">
        <v>38.549032609999998</v>
      </c>
      <c r="X29" s="39">
        <v>72.676998080000004</v>
      </c>
      <c r="Y29" s="39">
        <v>60.862173970000001</v>
      </c>
      <c r="Z29" s="39">
        <v>135.82450309999999</v>
      </c>
      <c r="AA29" s="39">
        <v>82.770827499999996</v>
      </c>
      <c r="AB29" s="39">
        <v>68.077358430000004</v>
      </c>
      <c r="AC29" s="39">
        <v>135.82450309999999</v>
      </c>
      <c r="AD29" s="39">
        <v>7.3936691339999996</v>
      </c>
      <c r="AE29" s="39">
        <v>6.5560272670000002</v>
      </c>
      <c r="AF29" s="39">
        <v>12.897799470000001</v>
      </c>
      <c r="AG29" s="39">
        <v>22.06803468</v>
      </c>
      <c r="AH29" s="39">
        <v>15.80123815</v>
      </c>
      <c r="AI29" s="39">
        <v>31.75358954</v>
      </c>
      <c r="AJ29" s="39">
        <v>37.413020750000001</v>
      </c>
      <c r="AK29" s="39">
        <v>28.237597510000001</v>
      </c>
      <c r="AL29" s="39">
        <v>43.198111189999999</v>
      </c>
      <c r="AM29" s="39">
        <v>52.276451420000001</v>
      </c>
      <c r="AN29" s="39">
        <v>39.310331239999996</v>
      </c>
      <c r="AO29" s="39">
        <v>71.289397649999998</v>
      </c>
      <c r="AP29" s="39">
        <v>13.59452246</v>
      </c>
      <c r="AQ29" s="39">
        <v>7.3345087969999998</v>
      </c>
      <c r="AR29" s="39">
        <v>16.41605457</v>
      </c>
      <c r="AS29" s="39">
        <v>43.363664270000001</v>
      </c>
      <c r="AT29" s="39">
        <v>37.334737310000001</v>
      </c>
      <c r="AU29" s="39">
        <v>67.513296600000004</v>
      </c>
      <c r="AV29" s="39" t="s">
        <v>16</v>
      </c>
      <c r="AW29" s="39" t="s">
        <v>237</v>
      </c>
      <c r="AX29" s="39" t="s">
        <v>226</v>
      </c>
      <c r="AY29" s="39" t="s">
        <v>237</v>
      </c>
    </row>
    <row r="30" spans="1:51" x14ac:dyDescent="0.2">
      <c r="A30" s="40" t="str">
        <f t="shared" si="0"/>
        <v>PROTGFSexoF</v>
      </c>
      <c r="B30" s="39">
        <v>29</v>
      </c>
      <c r="C30" s="39">
        <v>111</v>
      </c>
      <c r="D30" s="39">
        <v>28.16789009</v>
      </c>
      <c r="E30" s="39">
        <v>2.3519232560000001</v>
      </c>
      <c r="F30" s="39">
        <v>1.043296403</v>
      </c>
      <c r="G30" s="39">
        <v>23.558205210000001</v>
      </c>
      <c r="H30" s="39">
        <v>32.777574970000003</v>
      </c>
      <c r="I30" s="39">
        <v>616.32501579999996</v>
      </c>
      <c r="J30" s="39">
        <v>398.8023336</v>
      </c>
      <c r="K30" s="39">
        <v>833.8476981</v>
      </c>
      <c r="L30" s="39">
        <v>24.82589406</v>
      </c>
      <c r="M30" s="39">
        <v>19.970035889999998</v>
      </c>
      <c r="N30" s="39">
        <v>28.876421140000001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24.020522289999999</v>
      </c>
      <c r="V30" s="39">
        <v>15.350130650000001</v>
      </c>
      <c r="W30" s="39">
        <v>29.841457040000002</v>
      </c>
      <c r="X30" s="39">
        <v>79.22566089</v>
      </c>
      <c r="Y30" s="39">
        <v>62.189628339999999</v>
      </c>
      <c r="Z30" s="39">
        <v>151.3071497</v>
      </c>
      <c r="AA30" s="39">
        <v>91.790701940000005</v>
      </c>
      <c r="AB30" s="39">
        <v>65.644162309999999</v>
      </c>
      <c r="AC30" s="39">
        <v>151.3071497</v>
      </c>
      <c r="AD30" s="39">
        <v>6.1108489260000001</v>
      </c>
      <c r="AE30" s="39">
        <v>0</v>
      </c>
      <c r="AF30" s="39">
        <v>10.7552264</v>
      </c>
      <c r="AG30" s="39">
        <v>15.52757712</v>
      </c>
      <c r="AH30" s="39">
        <v>13.421356360000001</v>
      </c>
      <c r="AI30" s="39">
        <v>20.137989279999999</v>
      </c>
      <c r="AJ30" s="39">
        <v>29.54527306</v>
      </c>
      <c r="AK30" s="39">
        <v>25.640736820000001</v>
      </c>
      <c r="AL30" s="39">
        <v>33.085409390000002</v>
      </c>
      <c r="AM30" s="39">
        <v>43.307120699999999</v>
      </c>
      <c r="AN30" s="39">
        <v>38.663599470000001</v>
      </c>
      <c r="AO30" s="39">
        <v>55.083122520000003</v>
      </c>
      <c r="AP30" s="39">
        <v>9.6118579089999994</v>
      </c>
      <c r="AQ30" s="39">
        <v>0</v>
      </c>
      <c r="AR30" s="39">
        <v>13.714667070000001</v>
      </c>
      <c r="AS30" s="39">
        <v>39.564302099999999</v>
      </c>
      <c r="AT30" s="39">
        <v>34.602131759999999</v>
      </c>
      <c r="AU30" s="39">
        <v>49.238064899999998</v>
      </c>
      <c r="AV30" s="39" t="s">
        <v>17</v>
      </c>
      <c r="AW30" s="39" t="s">
        <v>237</v>
      </c>
      <c r="AX30" s="39" t="s">
        <v>226</v>
      </c>
      <c r="AY30" s="39" t="s">
        <v>237</v>
      </c>
    </row>
    <row r="31" spans="1:51" x14ac:dyDescent="0.2">
      <c r="A31" s="40" t="str">
        <f t="shared" si="0"/>
        <v>PROTGFEstratoAlto</v>
      </c>
      <c r="B31" s="39">
        <v>30</v>
      </c>
      <c r="C31" s="39">
        <v>37</v>
      </c>
      <c r="D31" s="39">
        <v>42.316107670000001</v>
      </c>
      <c r="E31" s="39">
        <v>6.0882180210000003</v>
      </c>
      <c r="F31" s="39">
        <v>1.487320234</v>
      </c>
      <c r="G31" s="39">
        <v>30.383419620000002</v>
      </c>
      <c r="H31" s="39">
        <v>54.248795719999997</v>
      </c>
      <c r="I31" s="39">
        <v>971.76608980000003</v>
      </c>
      <c r="J31" s="39">
        <v>562.61245970000004</v>
      </c>
      <c r="K31" s="39">
        <v>1380.9197200000001</v>
      </c>
      <c r="L31" s="39">
        <v>31.17316297</v>
      </c>
      <c r="M31" s="39">
        <v>23.719453189999999</v>
      </c>
      <c r="N31" s="39">
        <v>37.160728200000001</v>
      </c>
      <c r="O31" s="39">
        <v>0</v>
      </c>
      <c r="P31" s="39">
        <v>0</v>
      </c>
      <c r="Q31" s="39">
        <v>2.461453873</v>
      </c>
      <c r="R31" s="39">
        <v>0</v>
      </c>
      <c r="S31" s="39">
        <v>0</v>
      </c>
      <c r="T31" s="39">
        <v>5.3546493149999996</v>
      </c>
      <c r="U31" s="39">
        <v>33.965964049999997</v>
      </c>
      <c r="V31" s="39">
        <v>22.379531010000001</v>
      </c>
      <c r="W31" s="39">
        <v>57.235214769999999</v>
      </c>
      <c r="X31" s="39">
        <v>88.389700689999998</v>
      </c>
      <c r="Y31" s="39">
        <v>71.022479970000006</v>
      </c>
      <c r="Z31" s="39">
        <v>135.82450309999999</v>
      </c>
      <c r="AA31" s="39">
        <v>105.5510969</v>
      </c>
      <c r="AB31" s="39">
        <v>78.478998379999993</v>
      </c>
      <c r="AC31" s="39">
        <v>135.82450309999999</v>
      </c>
      <c r="AD31" s="39">
        <v>14.514412849999999</v>
      </c>
      <c r="AE31" s="39">
        <v>0</v>
      </c>
      <c r="AF31" s="39">
        <v>24.691795970000001</v>
      </c>
      <c r="AG31" s="39">
        <v>28.60556884</v>
      </c>
      <c r="AH31" s="39">
        <v>16.370965229999999</v>
      </c>
      <c r="AI31" s="39">
        <v>38.701681690000001</v>
      </c>
      <c r="AJ31" s="39">
        <v>42.267151269999999</v>
      </c>
      <c r="AK31" s="39">
        <v>30.532815960000001</v>
      </c>
      <c r="AL31" s="39">
        <v>66.876885970000004</v>
      </c>
      <c r="AM31" s="39">
        <v>67.209439309999993</v>
      </c>
      <c r="AN31" s="39">
        <v>58.406872579999998</v>
      </c>
      <c r="AO31" s="39">
        <v>72.989567280000003</v>
      </c>
      <c r="AP31" s="39">
        <v>16.874669539999999</v>
      </c>
      <c r="AQ31" s="39">
        <v>4.3595449290000001</v>
      </c>
      <c r="AR31" s="39">
        <v>27.73435091</v>
      </c>
      <c r="AS31" s="39">
        <v>65.582243660000003</v>
      </c>
      <c r="AT31" s="39">
        <v>52.978476700000002</v>
      </c>
      <c r="AU31" s="39">
        <v>71.521399189999997</v>
      </c>
      <c r="AV31" s="39" t="s">
        <v>7</v>
      </c>
      <c r="AW31" s="39" t="s">
        <v>237</v>
      </c>
      <c r="AX31" s="39" t="s">
        <v>227</v>
      </c>
      <c r="AY31" s="39" t="s">
        <v>237</v>
      </c>
    </row>
    <row r="32" spans="1:51" x14ac:dyDescent="0.2">
      <c r="A32" s="40" t="str">
        <f t="shared" si="0"/>
        <v>PROTGFEstratoMedio Alto</v>
      </c>
      <c r="B32" s="39">
        <v>31</v>
      </c>
      <c r="C32" s="39">
        <v>56</v>
      </c>
      <c r="D32" s="39">
        <v>29.71553647</v>
      </c>
      <c r="E32" s="39">
        <v>2.9762950510000001</v>
      </c>
      <c r="F32" s="39">
        <v>0.93376478500000004</v>
      </c>
      <c r="G32" s="39">
        <v>23.882105360000001</v>
      </c>
      <c r="H32" s="39">
        <v>35.548967570000002</v>
      </c>
      <c r="I32" s="39">
        <v>546.0489599</v>
      </c>
      <c r="J32" s="39">
        <v>264.5022548</v>
      </c>
      <c r="K32" s="39">
        <v>827.59566500000005</v>
      </c>
      <c r="L32" s="39">
        <v>23.367690509999999</v>
      </c>
      <c r="M32" s="39">
        <v>16.26352529</v>
      </c>
      <c r="N32" s="39">
        <v>28.767962480000001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1.466032754</v>
      </c>
      <c r="U32" s="39">
        <v>26.283987740000001</v>
      </c>
      <c r="V32" s="39">
        <v>16.295961670000001</v>
      </c>
      <c r="W32" s="39">
        <v>35.895266890000002</v>
      </c>
      <c r="X32" s="39">
        <v>75.36125964</v>
      </c>
      <c r="Y32" s="39">
        <v>53.361052880000003</v>
      </c>
      <c r="Z32" s="39">
        <v>94.520015270000002</v>
      </c>
      <c r="AA32" s="39">
        <v>88.774653180000001</v>
      </c>
      <c r="AB32" s="39">
        <v>54.853782299999999</v>
      </c>
      <c r="AC32" s="39">
        <v>94.520015270000002</v>
      </c>
      <c r="AD32" s="39">
        <v>8.543830195</v>
      </c>
      <c r="AE32" s="39">
        <v>2.8179914560000001</v>
      </c>
      <c r="AF32" s="39">
        <v>13.42980405</v>
      </c>
      <c r="AG32" s="39">
        <v>18.175007879999999</v>
      </c>
      <c r="AH32" s="39">
        <v>14.37784394</v>
      </c>
      <c r="AI32" s="39">
        <v>26.21102539</v>
      </c>
      <c r="AJ32" s="39">
        <v>34.026375459999997</v>
      </c>
      <c r="AK32" s="39">
        <v>26.56017928</v>
      </c>
      <c r="AL32" s="39">
        <v>38.614037379999999</v>
      </c>
      <c r="AM32" s="39">
        <v>43.365389860000001</v>
      </c>
      <c r="AN32" s="39">
        <v>39.120272020000002</v>
      </c>
      <c r="AO32" s="39">
        <v>54.854091789999998</v>
      </c>
      <c r="AP32" s="39">
        <v>11.079671680000001</v>
      </c>
      <c r="AQ32" s="39">
        <v>7.0881104449999999</v>
      </c>
      <c r="AR32" s="39">
        <v>15.472388130000001</v>
      </c>
      <c r="AS32" s="39">
        <v>40.43445045</v>
      </c>
      <c r="AT32" s="39">
        <v>35.983958809999997</v>
      </c>
      <c r="AU32" s="39">
        <v>52.407279670000001</v>
      </c>
      <c r="AV32" s="39" t="s">
        <v>8</v>
      </c>
      <c r="AW32" s="39" t="s">
        <v>237</v>
      </c>
      <c r="AX32" s="39" t="s">
        <v>227</v>
      </c>
      <c r="AY32" s="39" t="s">
        <v>237</v>
      </c>
    </row>
    <row r="33" spans="1:51" x14ac:dyDescent="0.2">
      <c r="A33" s="40" t="str">
        <f t="shared" si="0"/>
        <v>PROTGFEstratoMedio</v>
      </c>
      <c r="B33" s="39">
        <v>32</v>
      </c>
      <c r="C33" s="39">
        <v>13</v>
      </c>
      <c r="D33" s="39">
        <v>28.417672159999999</v>
      </c>
      <c r="E33" s="39">
        <v>1.8370134979999999</v>
      </c>
      <c r="F33" s="39">
        <v>6.3158565999999999E-2</v>
      </c>
      <c r="G33" s="39">
        <v>24.817191869999998</v>
      </c>
      <c r="H33" s="39">
        <v>32.018152460000003</v>
      </c>
      <c r="I33" s="39">
        <v>708.09472879999998</v>
      </c>
      <c r="J33" s="39">
        <v>344.79815189999999</v>
      </c>
      <c r="K33" s="39">
        <v>1071.391306</v>
      </c>
      <c r="L33" s="39">
        <v>26.610049400000001</v>
      </c>
      <c r="M33" s="39">
        <v>18.568741259999999</v>
      </c>
      <c r="N33" s="39">
        <v>32.732114289999998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20.159257650000001</v>
      </c>
      <c r="V33" s="39">
        <v>14.51931162</v>
      </c>
      <c r="W33" s="39">
        <v>26.293642800000001</v>
      </c>
      <c r="X33" s="39">
        <v>70.036915930000006</v>
      </c>
      <c r="Y33" s="39">
        <v>57.32401222</v>
      </c>
      <c r="Z33" s="39">
        <v>73.252685880000001</v>
      </c>
      <c r="AA33" s="39">
        <v>71.323223909999996</v>
      </c>
      <c r="AB33" s="39">
        <v>60.676790509999996</v>
      </c>
      <c r="AC33" s="39">
        <v>73.252685880000001</v>
      </c>
      <c r="AD33" s="39">
        <v>0</v>
      </c>
      <c r="AE33" s="39">
        <v>0</v>
      </c>
      <c r="AF33" s="39">
        <v>0</v>
      </c>
      <c r="AG33" s="39">
        <v>13.48983975</v>
      </c>
      <c r="AH33" s="39">
        <v>0</v>
      </c>
      <c r="AI33" s="39">
        <v>27.558894609999999</v>
      </c>
      <c r="AJ33" s="39">
        <v>30.736672129999999</v>
      </c>
      <c r="AK33" s="39">
        <v>26.931151369999998</v>
      </c>
      <c r="AL33" s="39">
        <v>34.657898279999998</v>
      </c>
      <c r="AM33" s="39">
        <v>51.155038400000002</v>
      </c>
      <c r="AN33" s="39">
        <v>23.480404289999999</v>
      </c>
      <c r="AO33" s="39">
        <v>73.252685880000001</v>
      </c>
      <c r="AP33" s="39">
        <v>0</v>
      </c>
      <c r="AQ33" s="39">
        <v>0</v>
      </c>
      <c r="AR33" s="39">
        <v>2.0129957040000002</v>
      </c>
      <c r="AS33" s="39">
        <v>45.871343750000001</v>
      </c>
      <c r="AT33" s="39">
        <v>37.645730919999998</v>
      </c>
      <c r="AU33" s="39">
        <v>52.93044828</v>
      </c>
      <c r="AV33" s="39" t="s">
        <v>9</v>
      </c>
      <c r="AW33" s="39" t="s">
        <v>237</v>
      </c>
      <c r="AX33" s="39" t="s">
        <v>227</v>
      </c>
      <c r="AY33" s="39" t="s">
        <v>237</v>
      </c>
    </row>
    <row r="34" spans="1:51" x14ac:dyDescent="0.2">
      <c r="A34" s="40" t="str">
        <f t="shared" si="0"/>
        <v>PROTGFEstratoMedio Bajo</v>
      </c>
      <c r="B34" s="39">
        <v>33</v>
      </c>
      <c r="C34" s="39">
        <v>29</v>
      </c>
      <c r="D34" s="39">
        <v>24.856975370000001</v>
      </c>
      <c r="E34" s="39">
        <v>3.1999835779999999</v>
      </c>
      <c r="F34" s="39">
        <v>0.75700454699999997</v>
      </c>
      <c r="G34" s="39">
        <v>18.585122800000001</v>
      </c>
      <c r="H34" s="39">
        <v>31.12882793</v>
      </c>
      <c r="I34" s="39">
        <v>403.16749959999999</v>
      </c>
      <c r="J34" s="39">
        <v>90.120775570000006</v>
      </c>
      <c r="K34" s="39">
        <v>716.21422359999997</v>
      </c>
      <c r="L34" s="39">
        <v>20.07903134</v>
      </c>
      <c r="M34" s="39">
        <v>9.4931962779999992</v>
      </c>
      <c r="N34" s="39">
        <v>26.762178980000002</v>
      </c>
      <c r="O34" s="39">
        <v>0</v>
      </c>
      <c r="P34" s="39">
        <v>0</v>
      </c>
      <c r="Q34" s="39">
        <v>6.078242307</v>
      </c>
      <c r="R34" s="39">
        <v>0</v>
      </c>
      <c r="S34" s="39">
        <v>0</v>
      </c>
      <c r="T34" s="39">
        <v>6.5072220600000001</v>
      </c>
      <c r="U34" s="39">
        <v>20.489668139999999</v>
      </c>
      <c r="V34" s="39">
        <v>20.14076416</v>
      </c>
      <c r="W34" s="39">
        <v>20.93067332</v>
      </c>
      <c r="X34" s="39">
        <v>58.880460540000001</v>
      </c>
      <c r="Y34" s="39">
        <v>40.388769189999998</v>
      </c>
      <c r="Z34" s="39">
        <v>79.283211780000002</v>
      </c>
      <c r="AA34" s="39">
        <v>65.106784669999996</v>
      </c>
      <c r="AB34" s="39">
        <v>49.53664216</v>
      </c>
      <c r="AC34" s="39">
        <v>79.283211780000002</v>
      </c>
      <c r="AD34" s="39">
        <v>6.5225287999999999</v>
      </c>
      <c r="AE34" s="39">
        <v>0</v>
      </c>
      <c r="AF34" s="39">
        <v>10.882726229999999</v>
      </c>
      <c r="AG34" s="39">
        <v>16.099063109999999</v>
      </c>
      <c r="AH34" s="39">
        <v>12.34135618</v>
      </c>
      <c r="AI34" s="39">
        <v>19.922572670000001</v>
      </c>
      <c r="AJ34" s="39">
        <v>27.730703299999998</v>
      </c>
      <c r="AK34" s="39">
        <v>19.99342004</v>
      </c>
      <c r="AL34" s="39">
        <v>36.500228100000001</v>
      </c>
      <c r="AM34" s="39">
        <v>39.08701061</v>
      </c>
      <c r="AN34" s="39">
        <v>30.406055729999999</v>
      </c>
      <c r="AO34" s="39">
        <v>60.620479000000003</v>
      </c>
      <c r="AP34" s="39">
        <v>7.2655608120000004</v>
      </c>
      <c r="AQ34" s="39">
        <v>1.2802478589999999</v>
      </c>
      <c r="AR34" s="39">
        <v>13.282145290000001</v>
      </c>
      <c r="AS34" s="39">
        <v>36.815682760000001</v>
      </c>
      <c r="AT34" s="39">
        <v>27.009571699999999</v>
      </c>
      <c r="AU34" s="39">
        <v>47.772252360000003</v>
      </c>
      <c r="AV34" s="39" t="s">
        <v>10</v>
      </c>
      <c r="AW34" s="39" t="s">
        <v>237</v>
      </c>
      <c r="AX34" s="39" t="s">
        <v>227</v>
      </c>
      <c r="AY34" s="39" t="s">
        <v>237</v>
      </c>
    </row>
    <row r="35" spans="1:51" x14ac:dyDescent="0.2">
      <c r="A35" s="40" t="str">
        <f t="shared" si="0"/>
        <v>PROTGFEstratoBajo</v>
      </c>
      <c r="B35" s="39">
        <v>34</v>
      </c>
      <c r="C35" s="39">
        <v>86</v>
      </c>
      <c r="D35" s="39">
        <v>29.088866979999999</v>
      </c>
      <c r="E35" s="39">
        <v>1.122452046</v>
      </c>
      <c r="F35" s="39">
        <v>0.79575620700000005</v>
      </c>
      <c r="G35" s="39">
        <v>26.888901400000002</v>
      </c>
      <c r="H35" s="39">
        <v>31.28883257</v>
      </c>
      <c r="I35" s="39">
        <v>735.47381329999996</v>
      </c>
      <c r="J35" s="39">
        <v>601.51952589999996</v>
      </c>
      <c r="K35" s="39">
        <v>869.42810059999999</v>
      </c>
      <c r="L35" s="39">
        <v>27.119620449999999</v>
      </c>
      <c r="M35" s="39">
        <v>24.525895009999999</v>
      </c>
      <c r="N35" s="39">
        <v>29.486066210000001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0.184273985</v>
      </c>
      <c r="U35" s="39">
        <v>20.24167568</v>
      </c>
      <c r="V35" s="39">
        <v>18.824470309999999</v>
      </c>
      <c r="W35" s="39">
        <v>22.97579747</v>
      </c>
      <c r="X35" s="39">
        <v>82.955104899999995</v>
      </c>
      <c r="Y35" s="39">
        <v>73.052111629999999</v>
      </c>
      <c r="Z35" s="39">
        <v>89.452081160000006</v>
      </c>
      <c r="AA35" s="39">
        <v>87.171390509999995</v>
      </c>
      <c r="AB35" s="39">
        <v>79.0818388</v>
      </c>
      <c r="AC35" s="39">
        <v>151.3071497</v>
      </c>
      <c r="AD35" s="39">
        <v>7.3213050810000002</v>
      </c>
      <c r="AE35" s="39">
        <v>5.0119948949999999</v>
      </c>
      <c r="AF35" s="39">
        <v>8.2265083699999995</v>
      </c>
      <c r="AG35" s="39">
        <v>16.165304590000002</v>
      </c>
      <c r="AH35" s="39">
        <v>15.02251246</v>
      </c>
      <c r="AI35" s="39">
        <v>17.614978990000001</v>
      </c>
      <c r="AJ35" s="39">
        <v>27.909579239999999</v>
      </c>
      <c r="AK35" s="39">
        <v>24.87872625</v>
      </c>
      <c r="AL35" s="39">
        <v>30.210501059999999</v>
      </c>
      <c r="AM35" s="39">
        <v>49.062578219999999</v>
      </c>
      <c r="AN35" s="39">
        <v>40.247267790000002</v>
      </c>
      <c r="AO35" s="39">
        <v>51.413744440000002</v>
      </c>
      <c r="AP35" s="39">
        <v>10.237314120000001</v>
      </c>
      <c r="AQ35" s="39">
        <v>7.61683865</v>
      </c>
      <c r="AR35" s="39">
        <v>10.694586770000001</v>
      </c>
      <c r="AS35" s="39">
        <v>39.864868100000002</v>
      </c>
      <c r="AT35" s="39">
        <v>35.752401880000001</v>
      </c>
      <c r="AU35" s="39">
        <v>48.521736539999999</v>
      </c>
      <c r="AV35" s="39" t="s">
        <v>11</v>
      </c>
      <c r="AW35" s="39" t="s">
        <v>237</v>
      </c>
      <c r="AX35" s="39" t="s">
        <v>227</v>
      </c>
      <c r="AY35" s="39" t="s">
        <v>237</v>
      </c>
    </row>
    <row r="36" spans="1:51" x14ac:dyDescent="0.2">
      <c r="A36" s="40" t="str">
        <f t="shared" si="0"/>
        <v>PROTGFESQA2</v>
      </c>
      <c r="B36" s="39">
        <v>35</v>
      </c>
      <c r="C36" s="39">
        <v>117</v>
      </c>
      <c r="D36" s="39">
        <v>29.498101429999998</v>
      </c>
      <c r="E36" s="39">
        <v>2.69086925</v>
      </c>
      <c r="F36" s="39">
        <v>1.4353447239999999</v>
      </c>
      <c r="G36" s="39">
        <v>24.224094610000002</v>
      </c>
      <c r="H36" s="39">
        <v>34.772108250000002</v>
      </c>
      <c r="I36" s="39">
        <v>619.57302760000005</v>
      </c>
      <c r="J36" s="39">
        <v>298.79692929999999</v>
      </c>
      <c r="K36" s="39">
        <v>940.34912599999996</v>
      </c>
      <c r="L36" s="39">
        <v>24.891223910000001</v>
      </c>
      <c r="M36" s="39">
        <v>17.285743530000001</v>
      </c>
      <c r="N36" s="39">
        <v>30.665112520000001</v>
      </c>
      <c r="O36" s="39">
        <v>0</v>
      </c>
      <c r="P36" s="39">
        <v>0</v>
      </c>
      <c r="Q36" s="39">
        <v>4.6213440180000003</v>
      </c>
      <c r="R36" s="39">
        <v>0</v>
      </c>
      <c r="S36" s="39">
        <v>0</v>
      </c>
      <c r="T36" s="39">
        <v>6.0350344859999998</v>
      </c>
      <c r="U36" s="39">
        <v>24.755146960000001</v>
      </c>
      <c r="V36" s="39">
        <v>16.13429928</v>
      </c>
      <c r="W36" s="39">
        <v>32.05513989</v>
      </c>
      <c r="X36" s="39">
        <v>84.650294029999998</v>
      </c>
      <c r="Y36" s="39">
        <v>55.735694680000002</v>
      </c>
      <c r="Z36" s="39">
        <v>110.98076949999999</v>
      </c>
      <c r="AA36" s="39">
        <v>91.774634090000006</v>
      </c>
      <c r="AB36" s="39">
        <v>62.952466710000003</v>
      </c>
      <c r="AC36" s="39">
        <v>110.98076949999999</v>
      </c>
      <c r="AD36" s="39">
        <v>6.8191650279999996</v>
      </c>
      <c r="AE36" s="39">
        <v>0</v>
      </c>
      <c r="AF36" s="39">
        <v>14.06947982</v>
      </c>
      <c r="AG36" s="39">
        <v>19.88629289</v>
      </c>
      <c r="AH36" s="39">
        <v>11.83007765</v>
      </c>
      <c r="AI36" s="39">
        <v>25.963482710000001</v>
      </c>
      <c r="AJ36" s="39">
        <v>30.062877719999999</v>
      </c>
      <c r="AK36" s="39">
        <v>22.263505439999999</v>
      </c>
      <c r="AL36" s="39">
        <v>39.305694250000002</v>
      </c>
      <c r="AM36" s="39">
        <v>48.331575209999997</v>
      </c>
      <c r="AN36" s="39">
        <v>39.3916738</v>
      </c>
      <c r="AO36" s="39">
        <v>54.803587299999997</v>
      </c>
      <c r="AP36" s="39">
        <v>10.748010750000001</v>
      </c>
      <c r="AQ36" s="39">
        <v>0</v>
      </c>
      <c r="AR36" s="39">
        <v>16.107783399999999</v>
      </c>
      <c r="AS36" s="39">
        <v>41.437072370000003</v>
      </c>
      <c r="AT36" s="39">
        <v>35.559437010000003</v>
      </c>
      <c r="AU36" s="39">
        <v>52.66536997</v>
      </c>
      <c r="AV36" s="39" t="s">
        <v>4</v>
      </c>
      <c r="AW36" s="39" t="s">
        <v>237</v>
      </c>
      <c r="AX36" s="39" t="s">
        <v>228</v>
      </c>
      <c r="AY36" s="39" t="s">
        <v>237</v>
      </c>
    </row>
    <row r="37" spans="1:51" x14ac:dyDescent="0.2">
      <c r="A37" s="40" t="str">
        <f t="shared" si="0"/>
        <v>PROTGFESQC3</v>
      </c>
      <c r="B37" s="39">
        <v>36</v>
      </c>
      <c r="C37" s="39">
        <v>104</v>
      </c>
      <c r="D37" s="39">
        <v>31.31467494</v>
      </c>
      <c r="E37" s="39">
        <v>3.2348397590000002</v>
      </c>
      <c r="F37" s="39">
        <v>1.8267063939999999</v>
      </c>
      <c r="G37" s="39">
        <v>24.974505520000001</v>
      </c>
      <c r="H37" s="39">
        <v>37.654844369999999</v>
      </c>
      <c r="I37" s="39">
        <v>625.56565450000005</v>
      </c>
      <c r="J37" s="39">
        <v>448.80423510000003</v>
      </c>
      <c r="K37" s="39">
        <v>802.32707379999999</v>
      </c>
      <c r="L37" s="39">
        <v>25.011310529999999</v>
      </c>
      <c r="M37" s="39">
        <v>21.185000240000001</v>
      </c>
      <c r="N37" s="39">
        <v>28.325378619999999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0.209082082</v>
      </c>
      <c r="U37" s="39">
        <v>30.226420019999999</v>
      </c>
      <c r="V37" s="39">
        <v>17.5736542</v>
      </c>
      <c r="W37" s="39">
        <v>36.761267269999998</v>
      </c>
      <c r="X37" s="39">
        <v>77.110112599999994</v>
      </c>
      <c r="Y37" s="39">
        <v>68.013932980000007</v>
      </c>
      <c r="Z37" s="39">
        <v>124.8800588</v>
      </c>
      <c r="AA37" s="39">
        <v>79.51766834</v>
      </c>
      <c r="AB37" s="39">
        <v>70.844246859999998</v>
      </c>
      <c r="AC37" s="39">
        <v>151.3071497</v>
      </c>
      <c r="AD37" s="39">
        <v>7.7223371370000002</v>
      </c>
      <c r="AE37" s="39">
        <v>0</v>
      </c>
      <c r="AF37" s="39">
        <v>14.06203427</v>
      </c>
      <c r="AG37" s="39">
        <v>18.709684979999999</v>
      </c>
      <c r="AH37" s="39">
        <v>13.210513560000001</v>
      </c>
      <c r="AI37" s="39">
        <v>31.810003380000001</v>
      </c>
      <c r="AJ37" s="39">
        <v>36.358842359999997</v>
      </c>
      <c r="AK37" s="39">
        <v>26.515609619999999</v>
      </c>
      <c r="AL37" s="39">
        <v>41.217001869999997</v>
      </c>
      <c r="AM37" s="39">
        <v>51.83100091</v>
      </c>
      <c r="AN37" s="39">
        <v>39.209423010000002</v>
      </c>
      <c r="AO37" s="39">
        <v>68.233733279999996</v>
      </c>
      <c r="AP37" s="39">
        <v>10.69685801</v>
      </c>
      <c r="AQ37" s="39">
        <v>2.9909575880000001</v>
      </c>
      <c r="AR37" s="39">
        <v>16.77072493</v>
      </c>
      <c r="AS37" s="39">
        <v>41.849408400000002</v>
      </c>
      <c r="AT37" s="39">
        <v>37.285925650000003</v>
      </c>
      <c r="AU37" s="39">
        <v>59.24786375</v>
      </c>
      <c r="AV37" s="39" t="s">
        <v>5</v>
      </c>
      <c r="AW37" s="39" t="s">
        <v>237</v>
      </c>
      <c r="AX37" s="39" t="s">
        <v>228</v>
      </c>
      <c r="AY37" s="39" t="s">
        <v>237</v>
      </c>
    </row>
    <row r="38" spans="1:51" x14ac:dyDescent="0.2">
      <c r="A38" s="40" t="str">
        <f t="shared" si="0"/>
        <v>PROTGFR24JR</v>
      </c>
      <c r="B38" s="39">
        <v>37</v>
      </c>
      <c r="C38" s="39">
        <v>97</v>
      </c>
      <c r="D38" s="39">
        <v>34.255247019999999</v>
      </c>
      <c r="E38" s="39">
        <v>2.7183511939999998</v>
      </c>
      <c r="F38" s="39">
        <v>1.3691217410000001</v>
      </c>
      <c r="G38" s="39">
        <v>28.927376580000001</v>
      </c>
      <c r="H38" s="39">
        <v>39.583117459999997</v>
      </c>
      <c r="I38" s="39">
        <v>548.28731000000005</v>
      </c>
      <c r="J38" s="39">
        <v>359.0868327</v>
      </c>
      <c r="K38" s="39">
        <v>737.48778730000004</v>
      </c>
      <c r="L38" s="39">
        <v>23.415535649999999</v>
      </c>
      <c r="M38" s="39">
        <v>18.949586610000001</v>
      </c>
      <c r="N38" s="39">
        <v>27.156726370000001</v>
      </c>
      <c r="O38" s="39">
        <v>2.8109918650000001</v>
      </c>
      <c r="P38" s="39">
        <v>0</v>
      </c>
      <c r="Q38" s="39">
        <v>5.6563341720000002</v>
      </c>
      <c r="R38" s="39">
        <v>4.5501174769999997</v>
      </c>
      <c r="S38" s="39">
        <v>0</v>
      </c>
      <c r="T38" s="39">
        <v>6.8608056489999996</v>
      </c>
      <c r="U38" s="39">
        <v>32.280438310000001</v>
      </c>
      <c r="V38" s="39">
        <v>20.25638799</v>
      </c>
      <c r="W38" s="39">
        <v>37.186688869999998</v>
      </c>
      <c r="X38" s="39">
        <v>73.249177119999999</v>
      </c>
      <c r="Y38" s="39">
        <v>65.909144810000001</v>
      </c>
      <c r="Z38" s="39">
        <v>151.3071497</v>
      </c>
      <c r="AA38" s="39">
        <v>83.503902850000003</v>
      </c>
      <c r="AB38" s="39">
        <v>72.218827129999994</v>
      </c>
      <c r="AC38" s="39">
        <v>151.3071497</v>
      </c>
      <c r="AD38" s="39">
        <v>13.290754039999999</v>
      </c>
      <c r="AE38" s="39">
        <v>5.4524624499999996</v>
      </c>
      <c r="AF38" s="39">
        <v>19.970252110000001</v>
      </c>
      <c r="AG38" s="39">
        <v>24.709503810000001</v>
      </c>
      <c r="AH38" s="39">
        <v>17.093129569999999</v>
      </c>
      <c r="AI38" s="39">
        <v>32.476668940000003</v>
      </c>
      <c r="AJ38" s="39">
        <v>36.340813300000001</v>
      </c>
      <c r="AK38" s="39">
        <v>31.946284970000001</v>
      </c>
      <c r="AL38" s="39">
        <v>41.41862296</v>
      </c>
      <c r="AM38" s="39">
        <v>54.474387610000001</v>
      </c>
      <c r="AN38" s="39">
        <v>39.39451081</v>
      </c>
      <c r="AO38" s="39">
        <v>70.942054749999997</v>
      </c>
      <c r="AP38" s="39">
        <v>14.6531547</v>
      </c>
      <c r="AQ38" s="39">
        <v>7.3218948199999998</v>
      </c>
      <c r="AR38" s="39">
        <v>20.434982949999998</v>
      </c>
      <c r="AS38" s="39">
        <v>48.189373889999999</v>
      </c>
      <c r="AT38" s="39">
        <v>38.873919899999997</v>
      </c>
      <c r="AU38" s="39">
        <v>54.859856350000001</v>
      </c>
      <c r="AV38" s="39" t="s">
        <v>2</v>
      </c>
      <c r="AW38" s="39" t="s">
        <v>237</v>
      </c>
      <c r="AX38" s="39" t="s">
        <v>229</v>
      </c>
      <c r="AY38" s="39" t="s">
        <v>237</v>
      </c>
    </row>
    <row r="39" spans="1:51" x14ac:dyDescent="0.2">
      <c r="A39" s="40" t="str">
        <f t="shared" si="0"/>
        <v>PROTGFR24SR</v>
      </c>
      <c r="B39" s="39">
        <v>38</v>
      </c>
      <c r="C39" s="39">
        <v>124</v>
      </c>
      <c r="D39" s="39">
        <v>27.000707980000001</v>
      </c>
      <c r="E39" s="39">
        <v>2.8441738970000001</v>
      </c>
      <c r="F39" s="39">
        <v>1.5919900259999999</v>
      </c>
      <c r="G39" s="39">
        <v>21.426229580000001</v>
      </c>
      <c r="H39" s="39">
        <v>32.575186379999998</v>
      </c>
      <c r="I39" s="39">
        <v>662.9015551</v>
      </c>
      <c r="J39" s="39">
        <v>372.43154390000001</v>
      </c>
      <c r="K39" s="39">
        <v>953.37156619999996</v>
      </c>
      <c r="L39" s="39">
        <v>25.74687467</v>
      </c>
      <c r="M39" s="39">
        <v>19.298485530000001</v>
      </c>
      <c r="N39" s="39">
        <v>30.876715600000001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22.44179501</v>
      </c>
      <c r="V39" s="39">
        <v>14.79769318</v>
      </c>
      <c r="W39" s="39">
        <v>27.278155300000002</v>
      </c>
      <c r="X39" s="39">
        <v>77.869102789999999</v>
      </c>
      <c r="Y39" s="39">
        <v>60.528701980000001</v>
      </c>
      <c r="Z39" s="39">
        <v>135.82450309999999</v>
      </c>
      <c r="AA39" s="39">
        <v>87.767466650000003</v>
      </c>
      <c r="AB39" s="39">
        <v>67.650487119999994</v>
      </c>
      <c r="AC39" s="39">
        <v>135.82450309999999</v>
      </c>
      <c r="AD39" s="39">
        <v>0</v>
      </c>
      <c r="AE39" s="39">
        <v>0</v>
      </c>
      <c r="AF39" s="39">
        <v>8.7578244000000005</v>
      </c>
      <c r="AG39" s="39">
        <v>14.744141580000001</v>
      </c>
      <c r="AH39" s="39">
        <v>10.6707564</v>
      </c>
      <c r="AI39" s="39">
        <v>18.204320599999999</v>
      </c>
      <c r="AJ39" s="39">
        <v>28.221606690000002</v>
      </c>
      <c r="AK39" s="39">
        <v>21.990185289999999</v>
      </c>
      <c r="AL39" s="39">
        <v>38.385280639999998</v>
      </c>
      <c r="AM39" s="39">
        <v>43.161605000000002</v>
      </c>
      <c r="AN39" s="39">
        <v>31.86407419</v>
      </c>
      <c r="AO39" s="39">
        <v>67.924715219999996</v>
      </c>
      <c r="AP39" s="39">
        <v>6.6380979030000002</v>
      </c>
      <c r="AQ39" s="39">
        <v>0</v>
      </c>
      <c r="AR39" s="39">
        <v>10.64264311</v>
      </c>
      <c r="AS39" s="39">
        <v>40.111201340000001</v>
      </c>
      <c r="AT39" s="39">
        <v>29.066686579999999</v>
      </c>
      <c r="AU39" s="39">
        <v>60.031648750000002</v>
      </c>
      <c r="AV39" s="39" t="s">
        <v>3</v>
      </c>
      <c r="AW39" s="39" t="s">
        <v>237</v>
      </c>
      <c r="AX39" s="39" t="s">
        <v>229</v>
      </c>
      <c r="AY39" s="39" t="s">
        <v>237</v>
      </c>
    </row>
    <row r="40" spans="1:51" x14ac:dyDescent="0.2">
      <c r="A40" s="40" t="str">
        <f t="shared" si="0"/>
        <v>PROTGFEXNRA2JR</v>
      </c>
      <c r="B40" s="39">
        <v>39</v>
      </c>
      <c r="C40" s="39">
        <v>55</v>
      </c>
      <c r="D40" s="39">
        <v>30.603949060000001</v>
      </c>
      <c r="E40" s="39">
        <v>2.924342829</v>
      </c>
      <c r="F40" s="39">
        <v>0.79565934699999996</v>
      </c>
      <c r="G40" s="39">
        <v>24.872342440000001</v>
      </c>
      <c r="H40" s="39">
        <v>36.335555679999999</v>
      </c>
      <c r="I40" s="39">
        <v>618.41378380000003</v>
      </c>
      <c r="J40" s="39">
        <v>270.46126299999997</v>
      </c>
      <c r="K40" s="39">
        <v>966.36630460000003</v>
      </c>
      <c r="L40" s="39">
        <v>24.86792681</v>
      </c>
      <c r="M40" s="39">
        <v>16.445706520000002</v>
      </c>
      <c r="N40" s="39">
        <v>31.086432810000002</v>
      </c>
      <c r="O40" s="39">
        <v>0</v>
      </c>
      <c r="P40" s="39">
        <v>0</v>
      </c>
      <c r="Q40" s="39">
        <v>6.3129550630000004</v>
      </c>
      <c r="R40" s="39">
        <v>3.2187699269999999</v>
      </c>
      <c r="S40" s="39">
        <v>0</v>
      </c>
      <c r="T40" s="39">
        <v>6.7203514540000002</v>
      </c>
      <c r="U40" s="39">
        <v>20.625375699999999</v>
      </c>
      <c r="V40" s="39">
        <v>16.684109360000001</v>
      </c>
      <c r="W40" s="39">
        <v>31.427775520000001</v>
      </c>
      <c r="X40" s="39">
        <v>73.205291750000001</v>
      </c>
      <c r="Y40" s="39">
        <v>54.631998039999999</v>
      </c>
      <c r="Z40" s="39">
        <v>110.98076949999999</v>
      </c>
      <c r="AA40" s="39">
        <v>86.499823770000006</v>
      </c>
      <c r="AB40" s="39">
        <v>66.392618060000004</v>
      </c>
      <c r="AC40" s="39">
        <v>110.98076949999999</v>
      </c>
      <c r="AD40" s="39">
        <v>9.0020614089999995</v>
      </c>
      <c r="AE40" s="39">
        <v>3.9266389570000002</v>
      </c>
      <c r="AF40" s="39">
        <v>15.975592969999999</v>
      </c>
      <c r="AG40" s="39">
        <v>18.941842650000002</v>
      </c>
      <c r="AH40" s="39">
        <v>12.58773738</v>
      </c>
      <c r="AI40" s="39">
        <v>28.000994729999999</v>
      </c>
      <c r="AJ40" s="39">
        <v>29.93051208</v>
      </c>
      <c r="AK40" s="39">
        <v>19.77929971</v>
      </c>
      <c r="AL40" s="39">
        <v>48.056730260000002</v>
      </c>
      <c r="AM40" s="39">
        <v>48.303364279999997</v>
      </c>
      <c r="AN40" s="39">
        <v>35.927832100000003</v>
      </c>
      <c r="AO40" s="39">
        <v>64.12856309</v>
      </c>
      <c r="AP40" s="39">
        <v>12.524846070000001</v>
      </c>
      <c r="AQ40" s="39">
        <v>5.6527242260000001</v>
      </c>
      <c r="AR40" s="39">
        <v>19.743855580000002</v>
      </c>
      <c r="AS40" s="39">
        <v>38.06220673</v>
      </c>
      <c r="AT40" s="39">
        <v>30.820402420000001</v>
      </c>
      <c r="AU40" s="39">
        <v>63.711220429999997</v>
      </c>
      <c r="AV40" s="39" t="s">
        <v>230</v>
      </c>
      <c r="AW40" s="39" t="s">
        <v>237</v>
      </c>
      <c r="AX40" s="39" t="s">
        <v>231</v>
      </c>
      <c r="AY40" s="39" t="s">
        <v>237</v>
      </c>
    </row>
    <row r="41" spans="1:51" x14ac:dyDescent="0.2">
      <c r="A41" s="40" t="str">
        <f t="shared" si="0"/>
        <v>PROTGFEXNRA2SR</v>
      </c>
      <c r="B41" s="39">
        <v>40</v>
      </c>
      <c r="C41" s="39">
        <v>62</v>
      </c>
      <c r="D41" s="39">
        <v>28.369918689999999</v>
      </c>
      <c r="E41" s="39">
        <v>3.8651417499999998</v>
      </c>
      <c r="F41" s="39">
        <v>1.5508430719999999</v>
      </c>
      <c r="G41" s="39">
        <v>20.794380069999999</v>
      </c>
      <c r="H41" s="39">
        <v>35.945457310000002</v>
      </c>
      <c r="I41" s="39">
        <v>629.15600440000003</v>
      </c>
      <c r="J41" s="39">
        <v>290.37511649999999</v>
      </c>
      <c r="K41" s="39">
        <v>967.93689229999995</v>
      </c>
      <c r="L41" s="39">
        <v>25.08298237</v>
      </c>
      <c r="M41" s="39">
        <v>17.040396609999998</v>
      </c>
      <c r="N41" s="39">
        <v>31.111684180000001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25.604453750000001</v>
      </c>
      <c r="V41" s="39">
        <v>12.548785000000001</v>
      </c>
      <c r="W41" s="39">
        <v>37.994974880000001</v>
      </c>
      <c r="X41" s="39">
        <v>85.55623482</v>
      </c>
      <c r="Y41" s="39">
        <v>52.965463669999998</v>
      </c>
      <c r="Z41" s="39">
        <v>93.666213670000005</v>
      </c>
      <c r="AA41" s="39">
        <v>89.131813780000002</v>
      </c>
      <c r="AB41" s="39">
        <v>56.315970780000001</v>
      </c>
      <c r="AC41" s="39">
        <v>93.666213670000005</v>
      </c>
      <c r="AD41" s="39">
        <v>0</v>
      </c>
      <c r="AE41" s="39">
        <v>0</v>
      </c>
      <c r="AF41" s="39">
        <v>14.17341575</v>
      </c>
      <c r="AG41" s="39">
        <v>20.96555734</v>
      </c>
      <c r="AH41" s="39">
        <v>5.5820638540000003</v>
      </c>
      <c r="AI41" s="39">
        <v>27.23630124</v>
      </c>
      <c r="AJ41" s="39">
        <v>30.703868929999999</v>
      </c>
      <c r="AK41" s="39">
        <v>22.237322339999999</v>
      </c>
      <c r="AL41" s="39">
        <v>42.277362220000001</v>
      </c>
      <c r="AM41" s="39">
        <v>45.273913919999998</v>
      </c>
      <c r="AN41" s="39">
        <v>38.108837029999997</v>
      </c>
      <c r="AO41" s="39">
        <v>61.897397120000001</v>
      </c>
      <c r="AP41" s="39">
        <v>5.8654868689999997</v>
      </c>
      <c r="AQ41" s="39">
        <v>0</v>
      </c>
      <c r="AR41" s="39">
        <v>21.738833270000001</v>
      </c>
      <c r="AS41" s="39">
        <v>42.024029290000001</v>
      </c>
      <c r="AT41" s="39">
        <v>30.66525111</v>
      </c>
      <c r="AU41" s="39">
        <v>56.317411649999997</v>
      </c>
      <c r="AV41" s="39" t="s">
        <v>232</v>
      </c>
      <c r="AW41" s="39" t="s">
        <v>237</v>
      </c>
      <c r="AX41" s="39" t="s">
        <v>231</v>
      </c>
      <c r="AY41" s="39" t="s">
        <v>237</v>
      </c>
    </row>
    <row r="42" spans="1:51" x14ac:dyDescent="0.2">
      <c r="A42" s="40" t="str">
        <f t="shared" si="0"/>
        <v>PROTGFEXNRC3JR</v>
      </c>
      <c r="B42" s="39">
        <v>41</v>
      </c>
      <c r="C42" s="39">
        <v>42</v>
      </c>
      <c r="D42" s="39">
        <v>39.30987416</v>
      </c>
      <c r="E42" s="39">
        <v>2.9949263159999999</v>
      </c>
      <c r="F42" s="39">
        <v>0.94244651599999996</v>
      </c>
      <c r="G42" s="39">
        <v>33.439926450000002</v>
      </c>
      <c r="H42" s="39">
        <v>45.179821879999999</v>
      </c>
      <c r="I42" s="39">
        <v>419.2741365</v>
      </c>
      <c r="J42" s="39">
        <v>228.5211841</v>
      </c>
      <c r="K42" s="39">
        <v>610.0270888</v>
      </c>
      <c r="L42" s="39">
        <v>20.476184620000002</v>
      </c>
      <c r="M42" s="39">
        <v>15.116917150000001</v>
      </c>
      <c r="N42" s="39">
        <v>24.69872646</v>
      </c>
      <c r="O42" s="39">
        <v>2.351942534</v>
      </c>
      <c r="P42" s="39">
        <v>2.2293149589999999</v>
      </c>
      <c r="Q42" s="39">
        <v>2.4745701100000002</v>
      </c>
      <c r="R42" s="39">
        <v>3.9216765040000001</v>
      </c>
      <c r="S42" s="39">
        <v>0</v>
      </c>
      <c r="T42" s="39">
        <v>14.359579249999999</v>
      </c>
      <c r="U42" s="39">
        <v>37.056246440000002</v>
      </c>
      <c r="V42" s="39">
        <v>35.813394860000002</v>
      </c>
      <c r="W42" s="39">
        <v>40.254963549999999</v>
      </c>
      <c r="X42" s="39">
        <v>72.632937560000002</v>
      </c>
      <c r="Y42" s="39">
        <v>55.332344890000002</v>
      </c>
      <c r="Z42" s="39">
        <v>151.3071497</v>
      </c>
      <c r="AA42" s="39">
        <v>77.426672229999994</v>
      </c>
      <c r="AB42" s="39">
        <v>60.05399903</v>
      </c>
      <c r="AC42" s="39">
        <v>151.3071497</v>
      </c>
      <c r="AD42" s="39">
        <v>18.272247790000002</v>
      </c>
      <c r="AE42" s="39">
        <v>11.278756489999999</v>
      </c>
      <c r="AF42" s="39">
        <v>32.134727580000003</v>
      </c>
      <c r="AG42" s="39">
        <v>35.949258280000002</v>
      </c>
      <c r="AH42" s="39">
        <v>25.575802400000001</v>
      </c>
      <c r="AI42" s="39">
        <v>38.300932639999999</v>
      </c>
      <c r="AJ42" s="39">
        <v>39.990574700000003</v>
      </c>
      <c r="AK42" s="39">
        <v>36.3951493</v>
      </c>
      <c r="AL42" s="39">
        <v>53.451966169999999</v>
      </c>
      <c r="AM42" s="39">
        <v>54.723936170000002</v>
      </c>
      <c r="AN42" s="39">
        <v>41.495933290000004</v>
      </c>
      <c r="AO42" s="39">
        <v>73.492386049999993</v>
      </c>
      <c r="AP42" s="39">
        <v>25.242196610000001</v>
      </c>
      <c r="AQ42" s="39">
        <v>13.899224029999999</v>
      </c>
      <c r="AR42" s="39">
        <v>35.748700120000002</v>
      </c>
      <c r="AS42" s="39">
        <v>53.070968970000003</v>
      </c>
      <c r="AT42" s="39">
        <v>39.780034649999997</v>
      </c>
      <c r="AU42" s="39">
        <v>68.160088369999997</v>
      </c>
      <c r="AV42" s="39" t="s">
        <v>233</v>
      </c>
      <c r="AW42" s="39" t="s">
        <v>237</v>
      </c>
      <c r="AX42" s="39" t="s">
        <v>231</v>
      </c>
      <c r="AY42" s="39" t="s">
        <v>237</v>
      </c>
    </row>
    <row r="43" spans="1:51" x14ac:dyDescent="0.2">
      <c r="A43" s="40" t="str">
        <f t="shared" si="0"/>
        <v>PROTGFEXNRC3SR</v>
      </c>
      <c r="B43" s="39">
        <v>42</v>
      </c>
      <c r="C43" s="39">
        <v>62</v>
      </c>
      <c r="D43" s="39">
        <v>25.694749999999999</v>
      </c>
      <c r="E43" s="39">
        <v>4.618106805</v>
      </c>
      <c r="F43" s="39">
        <v>1.978885676</v>
      </c>
      <c r="G43" s="39">
        <v>16.643426989999998</v>
      </c>
      <c r="H43" s="39">
        <v>34.746073019999997</v>
      </c>
      <c r="I43" s="39">
        <v>702.15347310000004</v>
      </c>
      <c r="J43" s="39">
        <v>360.36084899999997</v>
      </c>
      <c r="K43" s="39">
        <v>1043.946097</v>
      </c>
      <c r="L43" s="39">
        <v>26.498178670000001</v>
      </c>
      <c r="M43" s="39">
        <v>18.983172790000001</v>
      </c>
      <c r="N43" s="39">
        <v>32.310154709999999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17.501356749999999</v>
      </c>
      <c r="V43" s="39">
        <v>9.3788497950000007</v>
      </c>
      <c r="W43" s="39">
        <v>31.001354660000001</v>
      </c>
      <c r="X43" s="39">
        <v>76.372861139999998</v>
      </c>
      <c r="Y43" s="39">
        <v>63.55965063</v>
      </c>
      <c r="Z43" s="39">
        <v>135.82450309999999</v>
      </c>
      <c r="AA43" s="39">
        <v>78.354555739999995</v>
      </c>
      <c r="AB43" s="39">
        <v>67.284721680000004</v>
      </c>
      <c r="AC43" s="39">
        <v>135.82450309999999</v>
      </c>
      <c r="AD43" s="39">
        <v>0</v>
      </c>
      <c r="AE43" s="39">
        <v>0</v>
      </c>
      <c r="AF43" s="39">
        <v>9.3790906770000007</v>
      </c>
      <c r="AG43" s="39">
        <v>13.19816391</v>
      </c>
      <c r="AH43" s="39">
        <v>7.0010712240000004</v>
      </c>
      <c r="AI43" s="39">
        <v>18.175984190000001</v>
      </c>
      <c r="AJ43" s="39">
        <v>26.108223639999999</v>
      </c>
      <c r="AK43" s="39">
        <v>14.453528329999999</v>
      </c>
      <c r="AL43" s="39">
        <v>39.385379010000001</v>
      </c>
      <c r="AM43" s="39">
        <v>41.210118340000001</v>
      </c>
      <c r="AN43" s="39">
        <v>28.749568759999999</v>
      </c>
      <c r="AO43" s="39">
        <v>77.656101509999999</v>
      </c>
      <c r="AP43" s="39">
        <v>6.8215188549999999</v>
      </c>
      <c r="AQ43" s="39">
        <v>0</v>
      </c>
      <c r="AR43" s="39">
        <v>10.688457359999999</v>
      </c>
      <c r="AS43" s="39">
        <v>37.996212290000003</v>
      </c>
      <c r="AT43" s="39">
        <v>24.06283517</v>
      </c>
      <c r="AU43" s="39">
        <v>67.523248229999993</v>
      </c>
      <c r="AV43" s="39" t="s">
        <v>235</v>
      </c>
      <c r="AW43" s="39" t="s">
        <v>237</v>
      </c>
      <c r="AX43" s="39" t="s">
        <v>231</v>
      </c>
      <c r="AY43" s="39" t="s">
        <v>237</v>
      </c>
    </row>
    <row r="44" spans="1:51" x14ac:dyDescent="0.2">
      <c r="A44" s="40" t="str">
        <f t="shared" si="0"/>
        <v>PROTGFEQP1</v>
      </c>
      <c r="B44" s="39">
        <v>43</v>
      </c>
      <c r="C44" s="39">
        <v>115</v>
      </c>
      <c r="D44" s="39">
        <v>28.812276019999999</v>
      </c>
      <c r="E44" s="39">
        <v>2.1156600249999999</v>
      </c>
      <c r="F44" s="39">
        <v>0.93623234799999999</v>
      </c>
      <c r="G44" s="39">
        <v>24.665658560000001</v>
      </c>
      <c r="H44" s="39">
        <v>32.95889347</v>
      </c>
      <c r="I44" s="39">
        <v>568.72251979999999</v>
      </c>
      <c r="J44" s="39">
        <v>366.4943715</v>
      </c>
      <c r="K44" s="39">
        <v>770.95066799999995</v>
      </c>
      <c r="L44" s="39">
        <v>23.847903890000001</v>
      </c>
      <c r="M44" s="39">
        <v>19.144042720000002</v>
      </c>
      <c r="N44" s="39">
        <v>27.765998419999999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25.053550560000001</v>
      </c>
      <c r="V44" s="39">
        <v>17.051682960000001</v>
      </c>
      <c r="W44" s="39">
        <v>31.8651208</v>
      </c>
      <c r="X44" s="39">
        <v>73.232855670000006</v>
      </c>
      <c r="Y44" s="39">
        <v>63.74017843</v>
      </c>
      <c r="Z44" s="39">
        <v>94.520015270000002</v>
      </c>
      <c r="AA44" s="39">
        <v>82.060137850000004</v>
      </c>
      <c r="AB44" s="39">
        <v>68.118452160000004</v>
      </c>
      <c r="AC44" s="39">
        <v>94.520015270000002</v>
      </c>
      <c r="AD44" s="39">
        <v>7.0028077900000003</v>
      </c>
      <c r="AE44" s="39">
        <v>0</v>
      </c>
      <c r="AF44" s="39">
        <v>11.30868574</v>
      </c>
      <c r="AG44" s="39">
        <v>16.816583399999999</v>
      </c>
      <c r="AH44" s="39">
        <v>14.73427845</v>
      </c>
      <c r="AI44" s="39">
        <v>20.146734859999999</v>
      </c>
      <c r="AJ44" s="39">
        <v>31.889942139999999</v>
      </c>
      <c r="AK44" s="39">
        <v>25.265427630000001</v>
      </c>
      <c r="AL44" s="39">
        <v>37.016486839999999</v>
      </c>
      <c r="AM44" s="39">
        <v>45.68732103</v>
      </c>
      <c r="AN44" s="39">
        <v>38.815385130000003</v>
      </c>
      <c r="AO44" s="39">
        <v>57.352517550000002</v>
      </c>
      <c r="AP44" s="39">
        <v>10.52680383</v>
      </c>
      <c r="AQ44" s="39">
        <v>5.8519270089999997</v>
      </c>
      <c r="AR44" s="39">
        <v>14.036316619999999</v>
      </c>
      <c r="AS44" s="39">
        <v>40.061349749999998</v>
      </c>
      <c r="AT44" s="39">
        <v>35.884579590000001</v>
      </c>
      <c r="AU44" s="39">
        <v>54.189573099999997</v>
      </c>
      <c r="AV44" s="39">
        <v>1</v>
      </c>
      <c r="AW44" s="39" t="s">
        <v>237</v>
      </c>
      <c r="AX44" s="39" t="s">
        <v>236</v>
      </c>
      <c r="AY44" s="39" t="s">
        <v>237</v>
      </c>
    </row>
    <row r="45" spans="1:51" x14ac:dyDescent="0.2">
      <c r="A45" s="40" t="str">
        <f t="shared" si="0"/>
        <v>PROTGFEQP2</v>
      </c>
      <c r="B45" s="39">
        <v>44</v>
      </c>
      <c r="C45" s="39">
        <v>106</v>
      </c>
      <c r="D45" s="39">
        <v>34.796752189999999</v>
      </c>
      <c r="E45" s="39">
        <v>5.6615440069999998</v>
      </c>
      <c r="F45" s="39">
        <v>4.9471431069999996</v>
      </c>
      <c r="G45" s="39">
        <v>23.700329830000001</v>
      </c>
      <c r="H45" s="39">
        <v>45.893174539999997</v>
      </c>
      <c r="I45" s="39">
        <v>753.59232250000002</v>
      </c>
      <c r="J45" s="39">
        <v>263.59592930000002</v>
      </c>
      <c r="K45" s="39">
        <v>1243.588716</v>
      </c>
      <c r="L45" s="39">
        <v>27.451636059999998</v>
      </c>
      <c r="M45" s="39">
        <v>16.235637629999999</v>
      </c>
      <c r="N45" s="39">
        <v>35.264553249999999</v>
      </c>
      <c r="O45" s="39">
        <v>0</v>
      </c>
      <c r="P45" s="39">
        <v>0</v>
      </c>
      <c r="Q45" s="39">
        <v>6.6254594180000002</v>
      </c>
      <c r="R45" s="39">
        <v>0</v>
      </c>
      <c r="S45" s="39">
        <v>0</v>
      </c>
      <c r="T45" s="39">
        <v>6.8936945190000003</v>
      </c>
      <c r="U45" s="39">
        <v>30.88412039</v>
      </c>
      <c r="V45" s="39">
        <v>21.90105247</v>
      </c>
      <c r="W45" s="39">
        <v>40.50150481</v>
      </c>
      <c r="X45" s="39">
        <v>86.053167630000004</v>
      </c>
      <c r="Y45" s="39">
        <v>54.040425640000002</v>
      </c>
      <c r="Z45" s="39">
        <v>151.3071497</v>
      </c>
      <c r="AA45" s="39">
        <v>88.724626459999996</v>
      </c>
      <c r="AB45" s="39">
        <v>71.902620139999996</v>
      </c>
      <c r="AC45" s="39">
        <v>151.3071497</v>
      </c>
      <c r="AD45" s="39">
        <v>7.8618193930000002</v>
      </c>
      <c r="AE45" s="39">
        <v>0</v>
      </c>
      <c r="AF45" s="39">
        <v>17.67112998</v>
      </c>
      <c r="AG45" s="39">
        <v>24.623547540000001</v>
      </c>
      <c r="AH45" s="39">
        <v>17.646096020000002</v>
      </c>
      <c r="AI45" s="39">
        <v>30.91500709</v>
      </c>
      <c r="AJ45" s="39">
        <v>38.678107789999999</v>
      </c>
      <c r="AK45" s="39">
        <v>29.151308400000001</v>
      </c>
      <c r="AL45" s="39">
        <v>43.560455670000003</v>
      </c>
      <c r="AM45" s="39">
        <v>52.355024610000001</v>
      </c>
      <c r="AN45" s="39">
        <v>39.320473640000003</v>
      </c>
      <c r="AO45" s="39">
        <v>105.0140529</v>
      </c>
      <c r="AP45" s="39">
        <v>14.44364728</v>
      </c>
      <c r="AQ45" s="39">
        <v>6.6224101470000001</v>
      </c>
      <c r="AR45" s="39">
        <v>21.671263119999999</v>
      </c>
      <c r="AS45" s="39">
        <v>44.641676949999997</v>
      </c>
      <c r="AT45" s="39">
        <v>38.483645559999999</v>
      </c>
      <c r="AU45" s="39">
        <v>70.956020699999996</v>
      </c>
      <c r="AV45" s="39">
        <v>2</v>
      </c>
      <c r="AW45" s="39" t="s">
        <v>237</v>
      </c>
      <c r="AX45" s="39" t="s">
        <v>236</v>
      </c>
      <c r="AY45" s="39" t="s">
        <v>237</v>
      </c>
    </row>
    <row r="46" spans="1:51" x14ac:dyDescent="0.2">
      <c r="A46" s="40" t="str">
        <f t="shared" si="0"/>
        <v>GRASGFEVARtotal</v>
      </c>
      <c r="B46" s="39">
        <v>45</v>
      </c>
      <c r="C46" s="39">
        <v>221</v>
      </c>
      <c r="D46" s="39">
        <v>23.883430369999999</v>
      </c>
      <c r="E46" s="39">
        <v>2.5509044350000001</v>
      </c>
      <c r="F46" s="39">
        <v>2.2438326669999999</v>
      </c>
      <c r="G46" s="39">
        <v>18.883749550000001</v>
      </c>
      <c r="H46" s="39">
        <v>28.883111190000001</v>
      </c>
      <c r="I46" s="39">
        <v>672.86282659999995</v>
      </c>
      <c r="J46" s="39">
        <v>208.24581040000001</v>
      </c>
      <c r="K46" s="39">
        <v>1137.4798430000001</v>
      </c>
      <c r="L46" s="39">
        <v>25.939599579999999</v>
      </c>
      <c r="M46" s="39">
        <v>14.430724530000001</v>
      </c>
      <c r="N46" s="39">
        <v>33.726545080000001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17.921861029999999</v>
      </c>
      <c r="V46" s="39">
        <v>13.40243811</v>
      </c>
      <c r="W46" s="39">
        <v>20.837451680000001</v>
      </c>
      <c r="X46" s="39">
        <v>63.159229860000003</v>
      </c>
      <c r="Y46" s="39">
        <v>52.508115420000003</v>
      </c>
      <c r="Z46" s="39">
        <v>153.6447503</v>
      </c>
      <c r="AA46" s="39">
        <v>75.118638219999994</v>
      </c>
      <c r="AB46" s="39">
        <v>62.573783079999998</v>
      </c>
      <c r="AC46" s="39">
        <v>151.84733349999999</v>
      </c>
      <c r="AD46" s="39">
        <v>4.4397769050000004</v>
      </c>
      <c r="AE46" s="39">
        <v>1.5495200739999999</v>
      </c>
      <c r="AF46" s="39">
        <v>5.5462255310000002</v>
      </c>
      <c r="AG46" s="39">
        <v>12.20886494</v>
      </c>
      <c r="AH46" s="39">
        <v>9.9995687800000006</v>
      </c>
      <c r="AI46" s="39">
        <v>15.61908597</v>
      </c>
      <c r="AJ46" s="39">
        <v>22.137523819999998</v>
      </c>
      <c r="AK46" s="39">
        <v>18.615058860000001</v>
      </c>
      <c r="AL46" s="39">
        <v>29.112750399999999</v>
      </c>
      <c r="AM46" s="39">
        <v>40.944118520000004</v>
      </c>
      <c r="AN46" s="39">
        <v>31.384081460000001</v>
      </c>
      <c r="AO46" s="39">
        <v>50.30719526</v>
      </c>
      <c r="AP46" s="39">
        <v>5.5985593199999997</v>
      </c>
      <c r="AQ46" s="39">
        <v>3.9286902970000002</v>
      </c>
      <c r="AR46" s="39">
        <v>7.7553593650000003</v>
      </c>
      <c r="AS46" s="39">
        <v>33.343798059999997</v>
      </c>
      <c r="AT46" s="39">
        <v>27.293183249999998</v>
      </c>
      <c r="AU46" s="39">
        <v>42.949060469999999</v>
      </c>
      <c r="AV46" s="39" t="s">
        <v>224</v>
      </c>
      <c r="AW46" s="39" t="s">
        <v>238</v>
      </c>
      <c r="AX46" s="39" t="s">
        <v>0</v>
      </c>
      <c r="AY46" s="39" t="s">
        <v>238</v>
      </c>
    </row>
    <row r="47" spans="1:51" x14ac:dyDescent="0.2">
      <c r="A47" s="40" t="str">
        <f t="shared" si="0"/>
        <v>GRASGFGEDAD0-5m</v>
      </c>
      <c r="B47" s="39">
        <v>46</v>
      </c>
      <c r="C47" s="39">
        <v>33</v>
      </c>
      <c r="D47" s="39">
        <v>3.760375051</v>
      </c>
      <c r="E47" s="39">
        <v>3.2193870040000001</v>
      </c>
      <c r="F47" s="39">
        <v>1.4806506129999999</v>
      </c>
      <c r="G47" s="39">
        <v>-2.5495075300000001</v>
      </c>
      <c r="H47" s="39">
        <v>10.07025763</v>
      </c>
      <c r="I47" s="39">
        <v>242.59176400000001</v>
      </c>
      <c r="J47" s="39">
        <v>-113.99638830000001</v>
      </c>
      <c r="K47" s="39">
        <v>599.17991629999995</v>
      </c>
      <c r="L47" s="39">
        <v>15.575357589999999</v>
      </c>
      <c r="M47" s="39" t="s">
        <v>234</v>
      </c>
      <c r="N47" s="39">
        <v>24.47815181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28.86242867</v>
      </c>
      <c r="Y47" s="39">
        <v>0.43766550599999998</v>
      </c>
      <c r="Z47" s="39">
        <v>154.59220010000001</v>
      </c>
      <c r="AA47" s="39">
        <v>42.460188709999997</v>
      </c>
      <c r="AB47" s="39">
        <v>0.80831760900000005</v>
      </c>
      <c r="AC47" s="39">
        <v>154.59220010000001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0</v>
      </c>
      <c r="AN47" s="39">
        <v>0</v>
      </c>
      <c r="AO47" s="39">
        <v>51.959068449999997</v>
      </c>
      <c r="AP47" s="39">
        <v>0</v>
      </c>
      <c r="AQ47" s="39">
        <v>0</v>
      </c>
      <c r="AR47" s="39">
        <v>0</v>
      </c>
      <c r="AS47" s="39">
        <v>0</v>
      </c>
      <c r="AT47" s="39">
        <v>0</v>
      </c>
      <c r="AU47" s="39">
        <v>1.8951749630000001</v>
      </c>
      <c r="AV47" s="39" t="s">
        <v>12</v>
      </c>
      <c r="AW47" s="39" t="s">
        <v>238</v>
      </c>
      <c r="AX47" s="39" t="s">
        <v>225</v>
      </c>
      <c r="AY47" s="39" t="s">
        <v>238</v>
      </c>
    </row>
    <row r="48" spans="1:51" x14ac:dyDescent="0.2">
      <c r="A48" s="40" t="str">
        <f t="shared" si="0"/>
        <v>GRASGFGEDAD6-11m</v>
      </c>
      <c r="B48" s="39">
        <v>47</v>
      </c>
      <c r="C48" s="39">
        <v>62</v>
      </c>
      <c r="D48" s="39">
        <v>17.306111909999998</v>
      </c>
      <c r="E48" s="39">
        <v>3.5613917289999999</v>
      </c>
      <c r="F48" s="39">
        <v>2.1689018249999998</v>
      </c>
      <c r="G48" s="39">
        <v>10.325912389999999</v>
      </c>
      <c r="H48" s="39">
        <v>24.286311439999999</v>
      </c>
      <c r="I48" s="39">
        <v>383.01394590000001</v>
      </c>
      <c r="J48" s="39">
        <v>132.48106989999999</v>
      </c>
      <c r="K48" s="39">
        <v>633.54682200000002</v>
      </c>
      <c r="L48" s="39">
        <v>19.57074209</v>
      </c>
      <c r="M48" s="39">
        <v>11.51004213</v>
      </c>
      <c r="N48" s="39">
        <v>25.17035602</v>
      </c>
      <c r="O48" s="39">
        <v>1.0953928449999999</v>
      </c>
      <c r="P48" s="39">
        <v>0.50078011499999997</v>
      </c>
      <c r="Q48" s="39">
        <v>1.606430354</v>
      </c>
      <c r="R48" s="39">
        <v>1.47339602</v>
      </c>
      <c r="S48" s="39">
        <v>0.95840855700000005</v>
      </c>
      <c r="T48" s="39">
        <v>1.9457325539999999</v>
      </c>
      <c r="U48" s="39">
        <v>8.1560177310000004</v>
      </c>
      <c r="V48" s="39">
        <v>5.4716673939999998</v>
      </c>
      <c r="W48" s="39">
        <v>18.402877279999998</v>
      </c>
      <c r="X48" s="39">
        <v>64.21858924</v>
      </c>
      <c r="Y48" s="39">
        <v>35.269042169999999</v>
      </c>
      <c r="Z48" s="39">
        <v>80.406919880000004</v>
      </c>
      <c r="AA48" s="39">
        <v>73.177352510000006</v>
      </c>
      <c r="AB48" s="39">
        <v>38.925311389999997</v>
      </c>
      <c r="AC48" s="39">
        <v>80.406919880000004</v>
      </c>
      <c r="AD48" s="39">
        <v>4.3540591859999997</v>
      </c>
      <c r="AE48" s="39">
        <v>1.9728311039999999</v>
      </c>
      <c r="AF48" s="39">
        <v>5.466461722</v>
      </c>
      <c r="AG48" s="39">
        <v>5.9695221590000003</v>
      </c>
      <c r="AH48" s="39">
        <v>4.5517712039999996</v>
      </c>
      <c r="AI48" s="39">
        <v>10.315630880000001</v>
      </c>
      <c r="AJ48" s="39">
        <v>14.41844487</v>
      </c>
      <c r="AK48" s="39">
        <v>6.5390524210000001</v>
      </c>
      <c r="AL48" s="39">
        <v>20.8807361</v>
      </c>
      <c r="AM48" s="39">
        <v>31.943863839999999</v>
      </c>
      <c r="AN48" s="39">
        <v>18.303996860000002</v>
      </c>
      <c r="AO48" s="39">
        <v>53.95081897</v>
      </c>
      <c r="AP48" s="39">
        <v>4.847566692</v>
      </c>
      <c r="AQ48" s="39">
        <v>2.041001734</v>
      </c>
      <c r="AR48" s="39">
        <v>6.1601423280000001</v>
      </c>
      <c r="AS48" s="39">
        <v>20.712185380000001</v>
      </c>
      <c r="AT48" s="39">
        <v>10.22416312</v>
      </c>
      <c r="AU48" s="39">
        <v>59.120349070000003</v>
      </c>
      <c r="AV48" s="39" t="s">
        <v>13</v>
      </c>
      <c r="AW48" s="39" t="s">
        <v>238</v>
      </c>
      <c r="AX48" s="39" t="s">
        <v>225</v>
      </c>
      <c r="AY48" s="39" t="s">
        <v>238</v>
      </c>
    </row>
    <row r="49" spans="1:51" x14ac:dyDescent="0.2">
      <c r="A49" s="40" t="str">
        <f t="shared" si="0"/>
        <v>GRASGFGEDAD12-17m</v>
      </c>
      <c r="B49" s="39">
        <v>48</v>
      </c>
      <c r="C49" s="39">
        <v>77</v>
      </c>
      <c r="D49" s="39">
        <v>31.45457407</v>
      </c>
      <c r="E49" s="39">
        <v>4.6946073139999998</v>
      </c>
      <c r="F49" s="39">
        <v>1.7467379709999999</v>
      </c>
      <c r="G49" s="39">
        <v>22.253312820000001</v>
      </c>
      <c r="H49" s="39">
        <v>40.655835330000002</v>
      </c>
      <c r="I49" s="39">
        <v>1017.313842</v>
      </c>
      <c r="J49" s="39">
        <v>-41.923302270000001</v>
      </c>
      <c r="K49" s="39">
        <v>2076.5509860000002</v>
      </c>
      <c r="L49" s="39">
        <v>31.895357690000001</v>
      </c>
      <c r="M49" s="39" t="s">
        <v>234</v>
      </c>
      <c r="N49" s="39">
        <v>45.569189000000001</v>
      </c>
      <c r="O49" s="39">
        <v>5.4450973439999997</v>
      </c>
      <c r="P49" s="39">
        <v>0</v>
      </c>
      <c r="Q49" s="39">
        <v>8.1205722229999999</v>
      </c>
      <c r="R49" s="39">
        <v>5.5830074630000004</v>
      </c>
      <c r="S49" s="39">
        <v>0</v>
      </c>
      <c r="T49" s="39">
        <v>8.8556216110000001</v>
      </c>
      <c r="U49" s="39">
        <v>21.461098849999999</v>
      </c>
      <c r="V49" s="39">
        <v>17.719605649999998</v>
      </c>
      <c r="W49" s="39">
        <v>29.110532259999999</v>
      </c>
      <c r="X49" s="39">
        <v>74.430045039999996</v>
      </c>
      <c r="Y49" s="39">
        <v>49.774776289999998</v>
      </c>
      <c r="Z49" s="39">
        <v>233.69677129999999</v>
      </c>
      <c r="AA49" s="39">
        <v>107.0926037</v>
      </c>
      <c r="AB49" s="39">
        <v>63.183442040000003</v>
      </c>
      <c r="AC49" s="39">
        <v>233.69677129999999</v>
      </c>
      <c r="AD49" s="39">
        <v>11.26834071</v>
      </c>
      <c r="AE49" s="39">
        <v>10.04954203</v>
      </c>
      <c r="AF49" s="39">
        <v>13.07097255</v>
      </c>
      <c r="AG49" s="39">
        <v>18.21535811</v>
      </c>
      <c r="AH49" s="39">
        <v>14.08033936</v>
      </c>
      <c r="AI49" s="39">
        <v>20.84025209</v>
      </c>
      <c r="AJ49" s="39">
        <v>28.723231940000002</v>
      </c>
      <c r="AK49" s="39">
        <v>19.396925790000001</v>
      </c>
      <c r="AL49" s="39">
        <v>41.110271130000001</v>
      </c>
      <c r="AM49" s="39">
        <v>43.39162159</v>
      </c>
      <c r="AN49" s="39">
        <v>31.73941842</v>
      </c>
      <c r="AO49" s="39">
        <v>65.320140600000002</v>
      </c>
      <c r="AP49" s="39">
        <v>13.009412790000001</v>
      </c>
      <c r="AQ49" s="39">
        <v>10.66396668</v>
      </c>
      <c r="AR49" s="39">
        <v>16.047483669999998</v>
      </c>
      <c r="AS49" s="39">
        <v>41.197292390000001</v>
      </c>
      <c r="AT49" s="39">
        <v>28.676166469999998</v>
      </c>
      <c r="AU49" s="39">
        <v>59.004797029999999</v>
      </c>
      <c r="AV49" s="39" t="s">
        <v>14</v>
      </c>
      <c r="AW49" s="39" t="s">
        <v>238</v>
      </c>
      <c r="AX49" s="39" t="s">
        <v>225</v>
      </c>
      <c r="AY49" s="39" t="s">
        <v>238</v>
      </c>
    </row>
    <row r="50" spans="1:51" x14ac:dyDescent="0.2">
      <c r="A50" s="40" t="str">
        <f t="shared" si="0"/>
        <v>GRASGFGEDAD18-23m</v>
      </c>
      <c r="B50" s="39">
        <v>49</v>
      </c>
      <c r="C50" s="39">
        <v>48</v>
      </c>
      <c r="D50" s="39">
        <v>32.543737270000001</v>
      </c>
      <c r="E50" s="39">
        <v>3.028968189</v>
      </c>
      <c r="F50" s="39">
        <v>1.6475339440000001</v>
      </c>
      <c r="G50" s="39">
        <v>26.60706871</v>
      </c>
      <c r="H50" s="39">
        <v>38.480405830000002</v>
      </c>
      <c r="I50" s="39">
        <v>280.1753913</v>
      </c>
      <c r="J50" s="39">
        <v>204.9556446</v>
      </c>
      <c r="K50" s="39">
        <v>355.3951381</v>
      </c>
      <c r="L50" s="39">
        <v>16.738440529999998</v>
      </c>
      <c r="M50" s="39">
        <v>14.31627202</v>
      </c>
      <c r="N50" s="39">
        <v>18.851926639999999</v>
      </c>
      <c r="O50" s="39">
        <v>5.7409928539999999</v>
      </c>
      <c r="P50" s="39">
        <v>5.7107910659999996</v>
      </c>
      <c r="Q50" s="39">
        <v>7.3631202489999996</v>
      </c>
      <c r="R50" s="39">
        <v>6.5082676289999997</v>
      </c>
      <c r="S50" s="39">
        <v>5.7107910659999996</v>
      </c>
      <c r="T50" s="39">
        <v>14.36488896</v>
      </c>
      <c r="U50" s="39">
        <v>29.17104136</v>
      </c>
      <c r="V50" s="39">
        <v>23.435702160000002</v>
      </c>
      <c r="W50" s="39">
        <v>37.83665894</v>
      </c>
      <c r="X50" s="39">
        <v>59.452372490000002</v>
      </c>
      <c r="Y50" s="39">
        <v>53.494690439999999</v>
      </c>
      <c r="Z50" s="39">
        <v>149.00249310000001</v>
      </c>
      <c r="AA50" s="39">
        <v>62.800625599999996</v>
      </c>
      <c r="AB50" s="39">
        <v>56.148910190000002</v>
      </c>
      <c r="AC50" s="39">
        <v>149.00249310000001</v>
      </c>
      <c r="AD50" s="39">
        <v>17.120431079999999</v>
      </c>
      <c r="AE50" s="39">
        <v>6.9736377689999998</v>
      </c>
      <c r="AF50" s="39">
        <v>22.74943339</v>
      </c>
      <c r="AG50" s="39">
        <v>25.494794290000002</v>
      </c>
      <c r="AH50" s="39">
        <v>19.855301650000001</v>
      </c>
      <c r="AI50" s="39">
        <v>31.39688649</v>
      </c>
      <c r="AJ50" s="39">
        <v>37.08103406</v>
      </c>
      <c r="AK50" s="39">
        <v>26.323551389999999</v>
      </c>
      <c r="AL50" s="39">
        <v>42.761370829999997</v>
      </c>
      <c r="AM50" s="39">
        <v>49.285671960000002</v>
      </c>
      <c r="AN50" s="39">
        <v>40.09777459</v>
      </c>
      <c r="AO50" s="39">
        <v>57.168190070000001</v>
      </c>
      <c r="AP50" s="39">
        <v>19.74527878</v>
      </c>
      <c r="AQ50" s="39">
        <v>14.40218189</v>
      </c>
      <c r="AR50" s="39">
        <v>24.457343439999999</v>
      </c>
      <c r="AS50" s="39">
        <v>42.675533629999997</v>
      </c>
      <c r="AT50" s="39">
        <v>37.683196129999999</v>
      </c>
      <c r="AU50" s="39">
        <v>54.418546040000003</v>
      </c>
      <c r="AV50" s="39" t="s">
        <v>15</v>
      </c>
      <c r="AW50" s="39" t="s">
        <v>238</v>
      </c>
      <c r="AX50" s="39" t="s">
        <v>225</v>
      </c>
      <c r="AY50" s="39" t="s">
        <v>238</v>
      </c>
    </row>
    <row r="51" spans="1:51" x14ac:dyDescent="0.2">
      <c r="A51" s="40" t="str">
        <f t="shared" si="0"/>
        <v>GRASGFSexoM</v>
      </c>
      <c r="B51" s="39">
        <v>50</v>
      </c>
      <c r="C51" s="39">
        <v>110</v>
      </c>
      <c r="D51" s="39">
        <v>25.570331370000002</v>
      </c>
      <c r="E51" s="39">
        <v>4.2804305090000003</v>
      </c>
      <c r="F51" s="39">
        <v>2.5024760700000002</v>
      </c>
      <c r="G51" s="39">
        <v>17.180841740000002</v>
      </c>
      <c r="H51" s="39">
        <v>33.959821009999999</v>
      </c>
      <c r="I51" s="39">
        <v>847.92747689999999</v>
      </c>
      <c r="J51" s="39">
        <v>-76.701710349999999</v>
      </c>
      <c r="K51" s="39">
        <v>1772.556664</v>
      </c>
      <c r="L51" s="39">
        <v>29.1191943</v>
      </c>
      <c r="M51" s="39" t="s">
        <v>234</v>
      </c>
      <c r="N51" s="39">
        <v>42.101741820000001</v>
      </c>
      <c r="O51" s="39">
        <v>0</v>
      </c>
      <c r="P51" s="39">
        <v>0</v>
      </c>
      <c r="Q51" s="39">
        <v>0.45720634300000002</v>
      </c>
      <c r="R51" s="39">
        <v>0</v>
      </c>
      <c r="S51" s="39">
        <v>0</v>
      </c>
      <c r="T51" s="39">
        <v>1.20416827</v>
      </c>
      <c r="U51" s="39">
        <v>19.430091099999999</v>
      </c>
      <c r="V51" s="39">
        <v>13.33235166</v>
      </c>
      <c r="W51" s="39">
        <v>26.354265720000001</v>
      </c>
      <c r="X51" s="39">
        <v>62.908585549999998</v>
      </c>
      <c r="Y51" s="39">
        <v>50.657515340000003</v>
      </c>
      <c r="Z51" s="39">
        <v>233.69677129999999</v>
      </c>
      <c r="AA51" s="39">
        <v>65.501324449999998</v>
      </c>
      <c r="AB51" s="39">
        <v>56.582039860000002</v>
      </c>
      <c r="AC51" s="39">
        <v>233.69677129999999</v>
      </c>
      <c r="AD51" s="39">
        <v>4.5016939479999998</v>
      </c>
      <c r="AE51" s="39">
        <v>1.3749210009999999</v>
      </c>
      <c r="AF51" s="39">
        <v>5.9883856499999997</v>
      </c>
      <c r="AG51" s="39">
        <v>15.339481729999999</v>
      </c>
      <c r="AH51" s="39">
        <v>6.4978041480000002</v>
      </c>
      <c r="AI51" s="39">
        <v>19.91249487</v>
      </c>
      <c r="AJ51" s="39">
        <v>23.855333290000001</v>
      </c>
      <c r="AK51" s="39">
        <v>17.741121499999998</v>
      </c>
      <c r="AL51" s="39">
        <v>38.188260280000002</v>
      </c>
      <c r="AM51" s="39">
        <v>41.472749030000003</v>
      </c>
      <c r="AN51" s="39">
        <v>29.319656599999998</v>
      </c>
      <c r="AO51" s="39">
        <v>55.789188029999998</v>
      </c>
      <c r="AP51" s="39">
        <v>5.5299696870000004</v>
      </c>
      <c r="AQ51" s="39">
        <v>4.8559803779999999</v>
      </c>
      <c r="AR51" s="39">
        <v>6.0991506969999998</v>
      </c>
      <c r="AS51" s="39">
        <v>36.449057070000002</v>
      </c>
      <c r="AT51" s="39">
        <v>24.82877672</v>
      </c>
      <c r="AU51" s="39">
        <v>51.384704229999997</v>
      </c>
      <c r="AV51" s="39" t="s">
        <v>16</v>
      </c>
      <c r="AW51" s="39" t="s">
        <v>238</v>
      </c>
      <c r="AX51" s="39" t="s">
        <v>226</v>
      </c>
      <c r="AY51" s="39" t="s">
        <v>238</v>
      </c>
    </row>
    <row r="52" spans="1:51" x14ac:dyDescent="0.2">
      <c r="A52" s="40" t="str">
        <f t="shared" si="0"/>
        <v>GRASGFSexoF</v>
      </c>
      <c r="B52" s="39">
        <v>51</v>
      </c>
      <c r="C52" s="39">
        <v>111</v>
      </c>
      <c r="D52" s="39">
        <v>22.380668610000001</v>
      </c>
      <c r="E52" s="39">
        <v>1.823872524</v>
      </c>
      <c r="F52" s="39">
        <v>0.74665902399999995</v>
      </c>
      <c r="G52" s="39">
        <v>18.805944149999998</v>
      </c>
      <c r="H52" s="39">
        <v>25.95539307</v>
      </c>
      <c r="I52" s="39">
        <v>517.89039439999999</v>
      </c>
      <c r="J52" s="39">
        <v>291.33391449999999</v>
      </c>
      <c r="K52" s="39">
        <v>744.44687429999999</v>
      </c>
      <c r="L52" s="39">
        <v>22.757205330000001</v>
      </c>
      <c r="M52" s="39">
        <v>17.068506509999999</v>
      </c>
      <c r="N52" s="39">
        <v>27.284553769999999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14.46531298</v>
      </c>
      <c r="V52" s="39">
        <v>11.47700611</v>
      </c>
      <c r="W52" s="39">
        <v>19.48298484</v>
      </c>
      <c r="X52" s="39">
        <v>64.557588699999997</v>
      </c>
      <c r="Y52" s="39">
        <v>52.668233899999997</v>
      </c>
      <c r="Z52" s="39">
        <v>104.4744386</v>
      </c>
      <c r="AA52" s="39">
        <v>74.952172770000004</v>
      </c>
      <c r="AB52" s="39">
        <v>60.895884029999998</v>
      </c>
      <c r="AC52" s="39">
        <v>154.59220010000001</v>
      </c>
      <c r="AD52" s="39">
        <v>3.373032169</v>
      </c>
      <c r="AE52" s="39">
        <v>0</v>
      </c>
      <c r="AF52" s="39">
        <v>6.960829231</v>
      </c>
      <c r="AG52" s="39">
        <v>11.1777534</v>
      </c>
      <c r="AH52" s="39">
        <v>9.2788225610000001</v>
      </c>
      <c r="AI52" s="39">
        <v>13.199091109999999</v>
      </c>
      <c r="AJ52" s="39">
        <v>19.61664506</v>
      </c>
      <c r="AK52" s="39">
        <v>16.24104625</v>
      </c>
      <c r="AL52" s="39">
        <v>27.64143048</v>
      </c>
      <c r="AM52" s="39">
        <v>37.7034345</v>
      </c>
      <c r="AN52" s="39">
        <v>28.716012689999999</v>
      </c>
      <c r="AO52" s="39">
        <v>51.980259879999998</v>
      </c>
      <c r="AP52" s="39">
        <v>5.5683878680000003</v>
      </c>
      <c r="AQ52" s="39">
        <v>0</v>
      </c>
      <c r="AR52" s="39">
        <v>10.125633179999999</v>
      </c>
      <c r="AS52" s="39">
        <v>32.244761769999997</v>
      </c>
      <c r="AT52" s="39">
        <v>27.964281540000002</v>
      </c>
      <c r="AU52" s="39">
        <v>41.22192407</v>
      </c>
      <c r="AV52" s="39" t="s">
        <v>17</v>
      </c>
      <c r="AW52" s="39" t="s">
        <v>238</v>
      </c>
      <c r="AX52" s="39" t="s">
        <v>226</v>
      </c>
      <c r="AY52" s="39" t="s">
        <v>238</v>
      </c>
    </row>
    <row r="53" spans="1:51" x14ac:dyDescent="0.2">
      <c r="A53" s="40" t="str">
        <f t="shared" si="0"/>
        <v>GRASGFEstratoAlto</v>
      </c>
      <c r="B53" s="39">
        <v>52</v>
      </c>
      <c r="C53" s="39">
        <v>37</v>
      </c>
      <c r="D53" s="39">
        <v>40.828792999999997</v>
      </c>
      <c r="E53" s="39">
        <v>8.3517568109999996</v>
      </c>
      <c r="F53" s="39">
        <v>1.522795181</v>
      </c>
      <c r="G53" s="39">
        <v>24.459650440000001</v>
      </c>
      <c r="H53" s="39">
        <v>57.197935559999998</v>
      </c>
      <c r="I53" s="39">
        <v>1786.0763509999999</v>
      </c>
      <c r="J53" s="39">
        <v>214.75535099999999</v>
      </c>
      <c r="K53" s="39">
        <v>3357.397352</v>
      </c>
      <c r="L53" s="39">
        <v>42.261996539999998</v>
      </c>
      <c r="M53" s="39">
        <v>14.65453346</v>
      </c>
      <c r="N53" s="39">
        <v>57.943052659999999</v>
      </c>
      <c r="O53" s="39">
        <v>0</v>
      </c>
      <c r="P53" s="39">
        <v>0</v>
      </c>
      <c r="Q53" s="39">
        <v>0.47563433500000002</v>
      </c>
      <c r="R53" s="39">
        <v>0</v>
      </c>
      <c r="S53" s="39">
        <v>0</v>
      </c>
      <c r="T53" s="39">
        <v>2.4097400119999999</v>
      </c>
      <c r="U53" s="39">
        <v>31.40085483</v>
      </c>
      <c r="V53" s="39">
        <v>18.501814929999998</v>
      </c>
      <c r="W53" s="39">
        <v>49.834351910000002</v>
      </c>
      <c r="X53" s="39">
        <v>100.8336619</v>
      </c>
      <c r="Y53" s="39">
        <v>60.669572459999998</v>
      </c>
      <c r="Z53" s="39">
        <v>233.69677129999999</v>
      </c>
      <c r="AA53" s="39">
        <v>130.29568839999999</v>
      </c>
      <c r="AB53" s="39">
        <v>66.003905270000004</v>
      </c>
      <c r="AC53" s="39">
        <v>233.69677129999999</v>
      </c>
      <c r="AD53" s="39">
        <v>7.6747819230000003</v>
      </c>
      <c r="AE53" s="39">
        <v>0</v>
      </c>
      <c r="AF53" s="39">
        <v>19.511118840000002</v>
      </c>
      <c r="AG53" s="39">
        <v>22.961009690000001</v>
      </c>
      <c r="AH53" s="39">
        <v>6.6553161369999998</v>
      </c>
      <c r="AI53" s="39">
        <v>45.576270919999999</v>
      </c>
      <c r="AJ53" s="39">
        <v>40.966478700000003</v>
      </c>
      <c r="AK53" s="39">
        <v>25.066241640000001</v>
      </c>
      <c r="AL53" s="39">
        <v>55.025044899999997</v>
      </c>
      <c r="AM53" s="39">
        <v>56.910522</v>
      </c>
      <c r="AN53" s="39">
        <v>43.131876810000001</v>
      </c>
      <c r="AO53" s="39">
        <v>136.07236739999999</v>
      </c>
      <c r="AP53" s="39">
        <v>13.70628782</v>
      </c>
      <c r="AQ53" s="39">
        <v>3.618513375</v>
      </c>
      <c r="AR53" s="39">
        <v>21.360398740000001</v>
      </c>
      <c r="AS53" s="39">
        <v>51.765641430000002</v>
      </c>
      <c r="AT53" s="39">
        <v>33.757065130000001</v>
      </c>
      <c r="AU53" s="39">
        <v>170.6325343</v>
      </c>
      <c r="AV53" s="39" t="s">
        <v>7</v>
      </c>
      <c r="AW53" s="39" t="s">
        <v>238</v>
      </c>
      <c r="AX53" s="39" t="s">
        <v>227</v>
      </c>
      <c r="AY53" s="39" t="s">
        <v>238</v>
      </c>
    </row>
    <row r="54" spans="1:51" x14ac:dyDescent="0.2">
      <c r="A54" s="40" t="str">
        <f t="shared" si="0"/>
        <v>GRASGFEstratoMedio Alto</v>
      </c>
      <c r="B54" s="39">
        <v>53</v>
      </c>
      <c r="C54" s="39">
        <v>56</v>
      </c>
      <c r="D54" s="39">
        <v>21.846743409999998</v>
      </c>
      <c r="E54" s="39">
        <v>2.3038700620000001</v>
      </c>
      <c r="F54" s="39">
        <v>0.65813895200000005</v>
      </c>
      <c r="G54" s="39">
        <v>17.33124106</v>
      </c>
      <c r="H54" s="39">
        <v>26.36224576</v>
      </c>
      <c r="I54" s="39">
        <v>464.21105490000002</v>
      </c>
      <c r="J54" s="39">
        <v>222.07845639999999</v>
      </c>
      <c r="K54" s="39">
        <v>706.34365330000003</v>
      </c>
      <c r="L54" s="39">
        <v>21.54555766</v>
      </c>
      <c r="M54" s="39">
        <v>14.902297020000001</v>
      </c>
      <c r="N54" s="39">
        <v>26.577126509999999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0.48352453499999998</v>
      </c>
      <c r="U54" s="39">
        <v>14.6557493</v>
      </c>
      <c r="V54" s="39">
        <v>12.598240669999999</v>
      </c>
      <c r="W54" s="39">
        <v>19.490378840000002</v>
      </c>
      <c r="X54" s="39">
        <v>57.643096710000002</v>
      </c>
      <c r="Y54" s="39">
        <v>51.392107680000002</v>
      </c>
      <c r="Z54" s="39">
        <v>89.720208080000006</v>
      </c>
      <c r="AA54" s="39">
        <v>64.500957099999994</v>
      </c>
      <c r="AB54" s="39">
        <v>54.83545462</v>
      </c>
      <c r="AC54" s="39">
        <v>112.45255400000001</v>
      </c>
      <c r="AD54" s="39">
        <v>4.0064757469999996</v>
      </c>
      <c r="AE54" s="39">
        <v>2.2226826810000002</v>
      </c>
      <c r="AF54" s="39">
        <v>4.8714553399999998</v>
      </c>
      <c r="AG54" s="39">
        <v>11.17104662</v>
      </c>
      <c r="AH54" s="39">
        <v>10.412638299999999</v>
      </c>
      <c r="AI54" s="39">
        <v>12.14682425</v>
      </c>
      <c r="AJ54" s="39">
        <v>19.81192399</v>
      </c>
      <c r="AK54" s="39">
        <v>14.643514700000001</v>
      </c>
      <c r="AL54" s="39">
        <v>28.1374289</v>
      </c>
      <c r="AM54" s="39">
        <v>35.641625509999997</v>
      </c>
      <c r="AN54" s="39">
        <v>22.02100695</v>
      </c>
      <c r="AO54" s="39">
        <v>61.017838740000002</v>
      </c>
      <c r="AP54" s="39">
        <v>5.2160488469999997</v>
      </c>
      <c r="AQ54" s="39">
        <v>3.4028327439999999</v>
      </c>
      <c r="AR54" s="39">
        <v>7.8015147850000002</v>
      </c>
      <c r="AS54" s="39">
        <v>32.023227910000003</v>
      </c>
      <c r="AT54" s="39">
        <v>23.372478749999999</v>
      </c>
      <c r="AU54" s="39">
        <v>42.136408639999999</v>
      </c>
      <c r="AV54" s="39" t="s">
        <v>8</v>
      </c>
      <c r="AW54" s="39" t="s">
        <v>238</v>
      </c>
      <c r="AX54" s="39" t="s">
        <v>227</v>
      </c>
      <c r="AY54" s="39" t="s">
        <v>238</v>
      </c>
    </row>
    <row r="55" spans="1:51" x14ac:dyDescent="0.2">
      <c r="A55" s="40" t="str">
        <f t="shared" si="0"/>
        <v>GRASGFEstratoMedio</v>
      </c>
      <c r="B55" s="39">
        <v>54</v>
      </c>
      <c r="C55" s="39">
        <v>13</v>
      </c>
      <c r="D55" s="39">
        <v>17.243990029999999</v>
      </c>
      <c r="E55" s="39">
        <v>0.89476150200000004</v>
      </c>
      <c r="F55" s="39">
        <v>3.8021568999999998E-2</v>
      </c>
      <c r="G55" s="39">
        <v>15.490289710000001</v>
      </c>
      <c r="H55" s="39">
        <v>18.997690339999998</v>
      </c>
      <c r="I55" s="39">
        <v>279.0509333</v>
      </c>
      <c r="J55" s="39">
        <v>112.0329639</v>
      </c>
      <c r="K55" s="39">
        <v>446.06890270000002</v>
      </c>
      <c r="L55" s="39">
        <v>16.704817670000001</v>
      </c>
      <c r="M55" s="39">
        <v>10.584562529999999</v>
      </c>
      <c r="N55" s="39">
        <v>21.120343340000002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13.796494490000001</v>
      </c>
      <c r="V55" s="39">
        <v>12.32059194</v>
      </c>
      <c r="W55" s="39">
        <v>14.698601050000001</v>
      </c>
      <c r="X55" s="39">
        <v>43.331220780000002</v>
      </c>
      <c r="Y55" s="39">
        <v>38.499585570000001</v>
      </c>
      <c r="Z55" s="39">
        <v>43.978919849999997</v>
      </c>
      <c r="AA55" s="39">
        <v>43.590300409999998</v>
      </c>
      <c r="AB55" s="39">
        <v>39.867241659999998</v>
      </c>
      <c r="AC55" s="39">
        <v>43.978919849999997</v>
      </c>
      <c r="AD55" s="39">
        <v>0</v>
      </c>
      <c r="AE55" s="39">
        <v>0</v>
      </c>
      <c r="AF55" s="39">
        <v>0</v>
      </c>
      <c r="AG55" s="39">
        <v>7.0360108930000003</v>
      </c>
      <c r="AH55" s="39">
        <v>0</v>
      </c>
      <c r="AI55" s="39">
        <v>15.075398099999999</v>
      </c>
      <c r="AJ55" s="39">
        <v>16.02175295</v>
      </c>
      <c r="AK55" s="39">
        <v>14.888453650000001</v>
      </c>
      <c r="AL55" s="39">
        <v>17.288480809999999</v>
      </c>
      <c r="AM55" s="39">
        <v>33.903678650000003</v>
      </c>
      <c r="AN55" s="39">
        <v>14.22621464</v>
      </c>
      <c r="AO55" s="39">
        <v>43.978919849999997</v>
      </c>
      <c r="AP55" s="39">
        <v>0</v>
      </c>
      <c r="AQ55" s="39">
        <v>0</v>
      </c>
      <c r="AR55" s="39">
        <v>0.83692054000000005</v>
      </c>
      <c r="AS55" s="39">
        <v>28.129926650000002</v>
      </c>
      <c r="AT55" s="39">
        <v>18.288449140000001</v>
      </c>
      <c r="AU55" s="39">
        <v>35.483628860000003</v>
      </c>
      <c r="AV55" s="39" t="s">
        <v>9</v>
      </c>
      <c r="AW55" s="39" t="s">
        <v>238</v>
      </c>
      <c r="AX55" s="39" t="s">
        <v>227</v>
      </c>
      <c r="AY55" s="39" t="s">
        <v>238</v>
      </c>
    </row>
    <row r="56" spans="1:51" x14ac:dyDescent="0.2">
      <c r="A56" s="40" t="str">
        <f t="shared" si="0"/>
        <v>GRASGFEstratoMedio Bajo</v>
      </c>
      <c r="B56" s="39">
        <v>55</v>
      </c>
      <c r="C56" s="39">
        <v>29</v>
      </c>
      <c r="D56" s="39">
        <v>20.637963240000001</v>
      </c>
      <c r="E56" s="39">
        <v>4.456614471</v>
      </c>
      <c r="F56" s="39">
        <v>1.5297005319999999</v>
      </c>
      <c r="G56" s="39">
        <v>11.90315938</v>
      </c>
      <c r="H56" s="39">
        <v>29.372767100000001</v>
      </c>
      <c r="I56" s="39">
        <v>386.98329530000001</v>
      </c>
      <c r="J56" s="39">
        <v>89.465343410000003</v>
      </c>
      <c r="K56" s="39">
        <v>684.50124719999997</v>
      </c>
      <c r="L56" s="39">
        <v>19.671890990000001</v>
      </c>
      <c r="M56" s="39">
        <v>9.4586121290000005</v>
      </c>
      <c r="N56" s="39">
        <v>26.162974739999999</v>
      </c>
      <c r="O56" s="39">
        <v>0</v>
      </c>
      <c r="P56" s="39">
        <v>0</v>
      </c>
      <c r="Q56" s="39">
        <v>3.5858866489999999</v>
      </c>
      <c r="R56" s="39">
        <v>0</v>
      </c>
      <c r="S56" s="39">
        <v>0</v>
      </c>
      <c r="T56" s="39">
        <v>4.4674291369999999</v>
      </c>
      <c r="U56" s="39">
        <v>17.167449019999999</v>
      </c>
      <c r="V56" s="39">
        <v>6.7811863749999999</v>
      </c>
      <c r="W56" s="39">
        <v>26.24858429</v>
      </c>
      <c r="X56" s="39">
        <v>58.046399839999999</v>
      </c>
      <c r="Y56" s="39">
        <v>30.989352419999999</v>
      </c>
      <c r="Z56" s="39">
        <v>80.071519989999999</v>
      </c>
      <c r="AA56" s="39">
        <v>67.081970810000001</v>
      </c>
      <c r="AB56" s="39">
        <v>43.79880782</v>
      </c>
      <c r="AC56" s="39">
        <v>80.071519989999999</v>
      </c>
      <c r="AD56" s="39">
        <v>4.5368637420000004</v>
      </c>
      <c r="AE56" s="39">
        <v>0</v>
      </c>
      <c r="AF56" s="39">
        <v>7.810686961</v>
      </c>
      <c r="AG56" s="39">
        <v>10.19581208</v>
      </c>
      <c r="AH56" s="39">
        <v>7.5137828300000002</v>
      </c>
      <c r="AI56" s="39">
        <v>13.20918264</v>
      </c>
      <c r="AJ56" s="39">
        <v>20.558017620000001</v>
      </c>
      <c r="AK56" s="39">
        <v>10.04250098</v>
      </c>
      <c r="AL56" s="39">
        <v>29.558875069999999</v>
      </c>
      <c r="AM56" s="39">
        <v>29.188335609999999</v>
      </c>
      <c r="AN56" s="39">
        <v>22.015256310000002</v>
      </c>
      <c r="AO56" s="39">
        <v>62.22840901</v>
      </c>
      <c r="AP56" s="39">
        <v>5.5341698470000003</v>
      </c>
      <c r="AQ56" s="39">
        <v>2.4480702449999998</v>
      </c>
      <c r="AR56" s="39">
        <v>8.5996981439999995</v>
      </c>
      <c r="AS56" s="39">
        <v>27.58968484</v>
      </c>
      <c r="AT56" s="39">
        <v>24.029296299999999</v>
      </c>
      <c r="AU56" s="39">
        <v>31.452128290000001</v>
      </c>
      <c r="AV56" s="39" t="s">
        <v>10</v>
      </c>
      <c r="AW56" s="39" t="s">
        <v>238</v>
      </c>
      <c r="AX56" s="39" t="s">
        <v>227</v>
      </c>
      <c r="AY56" s="39" t="s">
        <v>238</v>
      </c>
    </row>
    <row r="57" spans="1:51" x14ac:dyDescent="0.2">
      <c r="A57" s="40" t="str">
        <f t="shared" si="0"/>
        <v>GRASGFEstratoBajo</v>
      </c>
      <c r="B57" s="39">
        <v>56</v>
      </c>
      <c r="C57" s="39">
        <v>86</v>
      </c>
      <c r="D57" s="39">
        <v>23.474008869999999</v>
      </c>
      <c r="E57" s="39">
        <v>1.450252176</v>
      </c>
      <c r="F57" s="39">
        <v>1.257273828</v>
      </c>
      <c r="G57" s="39">
        <v>20.631566830000001</v>
      </c>
      <c r="H57" s="39">
        <v>26.3164509</v>
      </c>
      <c r="I57" s="39">
        <v>777.08555079999996</v>
      </c>
      <c r="J57" s="39">
        <v>503.7501517</v>
      </c>
      <c r="K57" s="39">
        <v>1050.4209499999999</v>
      </c>
      <c r="L57" s="39">
        <v>27.876254249999999</v>
      </c>
      <c r="M57" s="39">
        <v>22.44437907</v>
      </c>
      <c r="N57" s="39">
        <v>32.41019824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3.0441876E-2</v>
      </c>
      <c r="U57" s="39">
        <v>15.941525479999999</v>
      </c>
      <c r="V57" s="39">
        <v>14.78275861</v>
      </c>
      <c r="W57" s="39">
        <v>18.211014469999999</v>
      </c>
      <c r="X57" s="39">
        <v>60.021438170000003</v>
      </c>
      <c r="Y57" s="39">
        <v>56.17369686</v>
      </c>
      <c r="Z57" s="39">
        <v>86.665304689999999</v>
      </c>
      <c r="AA57" s="39">
        <v>86.207450789999996</v>
      </c>
      <c r="AB57" s="39">
        <v>59.821122119999998</v>
      </c>
      <c r="AC57" s="39">
        <v>151.2792724</v>
      </c>
      <c r="AD57" s="39">
        <v>3.462187584</v>
      </c>
      <c r="AE57" s="39">
        <v>2.9263532720000001</v>
      </c>
      <c r="AF57" s="39">
        <v>4.1705764800000003</v>
      </c>
      <c r="AG57" s="39">
        <v>13.04710689</v>
      </c>
      <c r="AH57" s="39">
        <v>10.352742320000001</v>
      </c>
      <c r="AI57" s="39">
        <v>14.58145345</v>
      </c>
      <c r="AJ57" s="39">
        <v>20.525616209999999</v>
      </c>
      <c r="AK57" s="39">
        <v>18.23680109</v>
      </c>
      <c r="AL57" s="39">
        <v>24.602793299999998</v>
      </c>
      <c r="AM57" s="39">
        <v>31.646392729999999</v>
      </c>
      <c r="AN57" s="39">
        <v>30.550300880000002</v>
      </c>
      <c r="AO57" s="39">
        <v>35.692968469999997</v>
      </c>
      <c r="AP57" s="39">
        <v>5.3447875380000003</v>
      </c>
      <c r="AQ57" s="39">
        <v>3.7892258999999999</v>
      </c>
      <c r="AR57" s="39">
        <v>6.1902857750000004</v>
      </c>
      <c r="AS57" s="39">
        <v>30.409374379999999</v>
      </c>
      <c r="AT57" s="39">
        <v>28.769160660000001</v>
      </c>
      <c r="AU57" s="39">
        <v>30.7557455</v>
      </c>
      <c r="AV57" s="39" t="s">
        <v>11</v>
      </c>
      <c r="AW57" s="39" t="s">
        <v>238</v>
      </c>
      <c r="AX57" s="39" t="s">
        <v>227</v>
      </c>
      <c r="AY57" s="39" t="s">
        <v>238</v>
      </c>
    </row>
    <row r="58" spans="1:51" x14ac:dyDescent="0.2">
      <c r="A58" s="40" t="str">
        <f t="shared" si="0"/>
        <v>GRASGFESQA2</v>
      </c>
      <c r="B58" s="39">
        <v>57</v>
      </c>
      <c r="C58" s="39">
        <v>117</v>
      </c>
      <c r="D58" s="39">
        <v>23.309576679999999</v>
      </c>
      <c r="E58" s="39">
        <v>3.0309765679999998</v>
      </c>
      <c r="F58" s="39">
        <v>1.9168301860000001</v>
      </c>
      <c r="G58" s="39">
        <v>17.368971770000002</v>
      </c>
      <c r="H58" s="39">
        <v>29.25018159</v>
      </c>
      <c r="I58" s="39">
        <v>588.63359690000004</v>
      </c>
      <c r="J58" s="39">
        <v>279.93752380000001</v>
      </c>
      <c r="K58" s="39">
        <v>897.3296699</v>
      </c>
      <c r="L58" s="39">
        <v>24.26177234</v>
      </c>
      <c r="M58" s="39">
        <v>16.731333589999998</v>
      </c>
      <c r="N58" s="39">
        <v>29.955461440000001</v>
      </c>
      <c r="O58" s="39">
        <v>0</v>
      </c>
      <c r="P58" s="39">
        <v>0</v>
      </c>
      <c r="Q58" s="39">
        <v>0.880748372</v>
      </c>
      <c r="R58" s="39">
        <v>0</v>
      </c>
      <c r="S58" s="39">
        <v>0</v>
      </c>
      <c r="T58" s="39">
        <v>1.463938049</v>
      </c>
      <c r="U58" s="39">
        <v>17.265557309999998</v>
      </c>
      <c r="V58" s="39">
        <v>10.313490549999999</v>
      </c>
      <c r="W58" s="39">
        <v>23.86540772</v>
      </c>
      <c r="X58" s="39">
        <v>65.964991679999997</v>
      </c>
      <c r="Y58" s="39">
        <v>51.964248310000002</v>
      </c>
      <c r="Z58" s="39">
        <v>129.09469630000001</v>
      </c>
      <c r="AA58" s="39">
        <v>77.723017729999995</v>
      </c>
      <c r="AB58" s="39">
        <v>60.66241411</v>
      </c>
      <c r="AC58" s="39">
        <v>139.21672810000001</v>
      </c>
      <c r="AD58" s="39">
        <v>4.8971861680000002</v>
      </c>
      <c r="AE58" s="39">
        <v>0</v>
      </c>
      <c r="AF58" s="39">
        <v>9.6503354059999999</v>
      </c>
      <c r="AG58" s="39">
        <v>11.861724410000001</v>
      </c>
      <c r="AH58" s="39">
        <v>6.0667938079999999</v>
      </c>
      <c r="AI58" s="39">
        <v>18.608052900000001</v>
      </c>
      <c r="AJ58" s="39">
        <v>21.20194712</v>
      </c>
      <c r="AK58" s="39">
        <v>14.50070945</v>
      </c>
      <c r="AL58" s="39">
        <v>30.907589009999999</v>
      </c>
      <c r="AM58" s="39">
        <v>37.759190289999999</v>
      </c>
      <c r="AN58" s="39">
        <v>28.92707897</v>
      </c>
      <c r="AO58" s="39">
        <v>51.940344670000002</v>
      </c>
      <c r="AP58" s="39">
        <v>5.9186483900000004</v>
      </c>
      <c r="AQ58" s="39">
        <v>0</v>
      </c>
      <c r="AR58" s="39">
        <v>11.412405789999999</v>
      </c>
      <c r="AS58" s="39">
        <v>31.937825499999999</v>
      </c>
      <c r="AT58" s="39">
        <v>28.659116860000001</v>
      </c>
      <c r="AU58" s="39">
        <v>38.106936820000001</v>
      </c>
      <c r="AV58" s="39" t="s">
        <v>4</v>
      </c>
      <c r="AW58" s="39" t="s">
        <v>238</v>
      </c>
      <c r="AX58" s="39" t="s">
        <v>228</v>
      </c>
      <c r="AY58" s="39" t="s">
        <v>238</v>
      </c>
    </row>
    <row r="59" spans="1:51" x14ac:dyDescent="0.2">
      <c r="A59" s="40" t="str">
        <f t="shared" si="0"/>
        <v>GRASGFESQC3</v>
      </c>
      <c r="B59" s="39">
        <v>58</v>
      </c>
      <c r="C59" s="39">
        <v>104</v>
      </c>
      <c r="D59" s="39">
        <v>24.532754529999998</v>
      </c>
      <c r="E59" s="39">
        <v>3.9180808759999999</v>
      </c>
      <c r="F59" s="39">
        <v>2.1658594330000001</v>
      </c>
      <c r="G59" s="39">
        <v>16.853457120000002</v>
      </c>
      <c r="H59" s="39">
        <v>32.212051930000001</v>
      </c>
      <c r="I59" s="39">
        <v>774.02079179999998</v>
      </c>
      <c r="J59" s="39">
        <v>92.299984010000003</v>
      </c>
      <c r="K59" s="39">
        <v>1455.7416000000001</v>
      </c>
      <c r="L59" s="39">
        <v>27.821229160000001</v>
      </c>
      <c r="M59" s="39">
        <v>9.6072880680000008</v>
      </c>
      <c r="N59" s="39">
        <v>38.154181940000001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0.20558600799999999</v>
      </c>
      <c r="U59" s="39">
        <v>19.464559309999999</v>
      </c>
      <c r="V59" s="39">
        <v>7.4794132729999996</v>
      </c>
      <c r="W59" s="39">
        <v>29.224146149999999</v>
      </c>
      <c r="X59" s="39">
        <v>62.802416059999999</v>
      </c>
      <c r="Y59" s="39">
        <v>46.850968279999996</v>
      </c>
      <c r="Z59" s="39">
        <v>233.69677129999999</v>
      </c>
      <c r="AA59" s="39">
        <v>63.936348510000002</v>
      </c>
      <c r="AB59" s="39">
        <v>57.309017109999999</v>
      </c>
      <c r="AC59" s="39">
        <v>233.69677129999999</v>
      </c>
      <c r="AD59" s="39">
        <v>4.0215457680000002</v>
      </c>
      <c r="AE59" s="39">
        <v>0</v>
      </c>
      <c r="AF59" s="39">
        <v>5.7257140729999998</v>
      </c>
      <c r="AG59" s="39">
        <v>12.99896987</v>
      </c>
      <c r="AH59" s="39">
        <v>5.4486518720000001</v>
      </c>
      <c r="AI59" s="39">
        <v>19.76682649</v>
      </c>
      <c r="AJ59" s="39">
        <v>23.274893240000001</v>
      </c>
      <c r="AK59" s="39">
        <v>16.017545479999999</v>
      </c>
      <c r="AL59" s="39">
        <v>41.073768770000001</v>
      </c>
      <c r="AM59" s="39">
        <v>42.770541270000002</v>
      </c>
      <c r="AN59" s="39">
        <v>30.82871063</v>
      </c>
      <c r="AO59" s="39">
        <v>56.43975253</v>
      </c>
      <c r="AP59" s="39">
        <v>5.26076239</v>
      </c>
      <c r="AQ59" s="39">
        <v>0.90582359899999998</v>
      </c>
      <c r="AR59" s="39">
        <v>10.11618444</v>
      </c>
      <c r="AS59" s="39">
        <v>38.42035825</v>
      </c>
      <c r="AT59" s="39">
        <v>26.222926080000001</v>
      </c>
      <c r="AU59" s="39">
        <v>49.719710849999998</v>
      </c>
      <c r="AV59" s="39" t="s">
        <v>5</v>
      </c>
      <c r="AW59" s="39" t="s">
        <v>238</v>
      </c>
      <c r="AX59" s="39" t="s">
        <v>228</v>
      </c>
      <c r="AY59" s="39" t="s">
        <v>238</v>
      </c>
    </row>
    <row r="60" spans="1:51" x14ac:dyDescent="0.2">
      <c r="A60" s="40" t="str">
        <f t="shared" si="0"/>
        <v>GRASGFR24JR</v>
      </c>
      <c r="B60" s="39">
        <v>59</v>
      </c>
      <c r="C60" s="39">
        <v>97</v>
      </c>
      <c r="D60" s="39">
        <v>23.935646609999999</v>
      </c>
      <c r="E60" s="39">
        <v>1.6635986439999999</v>
      </c>
      <c r="F60" s="39">
        <v>0.71172155999999998</v>
      </c>
      <c r="G60" s="39">
        <v>20.675053179999999</v>
      </c>
      <c r="H60" s="39">
        <v>27.196240039999999</v>
      </c>
      <c r="I60" s="39">
        <v>395.02640509999998</v>
      </c>
      <c r="J60" s="39">
        <v>265.56136020000002</v>
      </c>
      <c r="K60" s="39">
        <v>524.49144990000002</v>
      </c>
      <c r="L60" s="39">
        <v>19.8752712</v>
      </c>
      <c r="M60" s="39">
        <v>16.296053520000001</v>
      </c>
      <c r="N60" s="39">
        <v>22.901778310000001</v>
      </c>
      <c r="O60" s="39">
        <v>0.36479198499999999</v>
      </c>
      <c r="P60" s="39">
        <v>0</v>
      </c>
      <c r="Q60" s="39">
        <v>1.668848415</v>
      </c>
      <c r="R60" s="39">
        <v>1.1588943519999999</v>
      </c>
      <c r="S60" s="39">
        <v>0</v>
      </c>
      <c r="T60" s="39">
        <v>2.925925447</v>
      </c>
      <c r="U60" s="39">
        <v>19.190296279999998</v>
      </c>
      <c r="V60" s="39">
        <v>14.12101485</v>
      </c>
      <c r="W60" s="39">
        <v>21.975752679999999</v>
      </c>
      <c r="X60" s="39">
        <v>60.025447190000001</v>
      </c>
      <c r="Y60" s="39">
        <v>49.686283600000003</v>
      </c>
      <c r="Z60" s="39">
        <v>154.59220010000001</v>
      </c>
      <c r="AA60" s="39">
        <v>65.379603869999997</v>
      </c>
      <c r="AB60" s="39">
        <v>56.316280740000003</v>
      </c>
      <c r="AC60" s="39">
        <v>154.59220010000001</v>
      </c>
      <c r="AD60" s="39">
        <v>6.0210748540000001</v>
      </c>
      <c r="AE60" s="39">
        <v>3.6494436210000001</v>
      </c>
      <c r="AF60" s="39">
        <v>10.10388185</v>
      </c>
      <c r="AG60" s="39">
        <v>12.896851330000001</v>
      </c>
      <c r="AH60" s="39">
        <v>10.112476640000001</v>
      </c>
      <c r="AI60" s="39">
        <v>19.226771240000001</v>
      </c>
      <c r="AJ60" s="39">
        <v>23.263455660000002</v>
      </c>
      <c r="AK60" s="39">
        <v>19.318298680000002</v>
      </c>
      <c r="AL60" s="39">
        <v>31.157299689999999</v>
      </c>
      <c r="AM60" s="39">
        <v>41.877143670000002</v>
      </c>
      <c r="AN60" s="39">
        <v>31.388293699999998</v>
      </c>
      <c r="AO60" s="39">
        <v>49.761655410000003</v>
      </c>
      <c r="AP60" s="39">
        <v>8.0667165520000008</v>
      </c>
      <c r="AQ60" s="39">
        <v>5.4248073889999997</v>
      </c>
      <c r="AR60" s="39">
        <v>11.2682395</v>
      </c>
      <c r="AS60" s="39">
        <v>35.566742650000002</v>
      </c>
      <c r="AT60" s="39">
        <v>27.461647410000001</v>
      </c>
      <c r="AU60" s="39">
        <v>46.912008319999998</v>
      </c>
      <c r="AV60" s="39" t="s">
        <v>2</v>
      </c>
      <c r="AW60" s="39" t="s">
        <v>238</v>
      </c>
      <c r="AX60" s="39" t="s">
        <v>229</v>
      </c>
      <c r="AY60" s="39" t="s">
        <v>238</v>
      </c>
    </row>
    <row r="61" spans="1:51" x14ac:dyDescent="0.2">
      <c r="A61" s="40" t="str">
        <f t="shared" si="0"/>
        <v>GRASGFR24SR</v>
      </c>
      <c r="B61" s="39">
        <v>60</v>
      </c>
      <c r="C61" s="39">
        <v>124</v>
      </c>
      <c r="D61" s="39">
        <v>23.83863908</v>
      </c>
      <c r="E61" s="39">
        <v>3.6969309529999999</v>
      </c>
      <c r="F61" s="39">
        <v>1.9456625780000001</v>
      </c>
      <c r="G61" s="39">
        <v>16.592787560000001</v>
      </c>
      <c r="H61" s="39">
        <v>31.084490599999999</v>
      </c>
      <c r="I61" s="39">
        <v>916.41510919999996</v>
      </c>
      <c r="J61" s="39">
        <v>79.309477130000005</v>
      </c>
      <c r="K61" s="39">
        <v>1753.520741</v>
      </c>
      <c r="L61" s="39">
        <v>30.272348919999999</v>
      </c>
      <c r="M61" s="39">
        <v>8.9055868490000005</v>
      </c>
      <c r="N61" s="39">
        <v>41.875061090000003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17.563075900000001</v>
      </c>
      <c r="V61" s="39">
        <v>8.1010262500000003</v>
      </c>
      <c r="W61" s="39">
        <v>22.745909080000001</v>
      </c>
      <c r="X61" s="39">
        <v>63.67677587</v>
      </c>
      <c r="Y61" s="39">
        <v>53.617179870000001</v>
      </c>
      <c r="Z61" s="39">
        <v>233.69677129999999</v>
      </c>
      <c r="AA61" s="39">
        <v>99.302256589999999</v>
      </c>
      <c r="AB61" s="39">
        <v>60.042703860000003</v>
      </c>
      <c r="AC61" s="39">
        <v>233.69677129999999</v>
      </c>
      <c r="AD61" s="39">
        <v>0</v>
      </c>
      <c r="AE61" s="39">
        <v>0</v>
      </c>
      <c r="AF61" s="39">
        <v>4.6405947559999996</v>
      </c>
      <c r="AG61" s="39">
        <v>10.39355046</v>
      </c>
      <c r="AH61" s="39">
        <v>5.6591744469999998</v>
      </c>
      <c r="AI61" s="39">
        <v>16.284846250000001</v>
      </c>
      <c r="AJ61" s="39">
        <v>20.346716709999999</v>
      </c>
      <c r="AK61" s="39">
        <v>15.900218730000001</v>
      </c>
      <c r="AL61" s="39">
        <v>31.979409109999999</v>
      </c>
      <c r="AM61" s="39">
        <v>40.507545440000001</v>
      </c>
      <c r="AN61" s="39">
        <v>26.61979805</v>
      </c>
      <c r="AO61" s="39">
        <v>56.067204709999999</v>
      </c>
      <c r="AP61" s="39">
        <v>3.2273683800000001</v>
      </c>
      <c r="AQ61" s="39">
        <v>0</v>
      </c>
      <c r="AR61" s="39">
        <v>6.2262062059999996</v>
      </c>
      <c r="AS61" s="39">
        <v>32.144615539999997</v>
      </c>
      <c r="AT61" s="39">
        <v>21.999647700000001</v>
      </c>
      <c r="AU61" s="39">
        <v>52.528628240000003</v>
      </c>
      <c r="AV61" s="39" t="s">
        <v>3</v>
      </c>
      <c r="AW61" s="39" t="s">
        <v>238</v>
      </c>
      <c r="AX61" s="39" t="s">
        <v>229</v>
      </c>
      <c r="AY61" s="39" t="s">
        <v>238</v>
      </c>
    </row>
    <row r="62" spans="1:51" x14ac:dyDescent="0.2">
      <c r="A62" s="40" t="str">
        <f t="shared" si="0"/>
        <v>GRASGFEXNRA2JR</v>
      </c>
      <c r="B62" s="39">
        <v>61</v>
      </c>
      <c r="C62" s="39">
        <v>55</v>
      </c>
      <c r="D62" s="39">
        <v>19.830540500000001</v>
      </c>
      <c r="E62" s="39">
        <v>2.5102275600000001</v>
      </c>
      <c r="F62" s="39">
        <v>1.226296923</v>
      </c>
      <c r="G62" s="39">
        <v>14.910584890000001</v>
      </c>
      <c r="H62" s="39">
        <v>24.75049611</v>
      </c>
      <c r="I62" s="39">
        <v>295.6516512</v>
      </c>
      <c r="J62" s="39">
        <v>173.2174152</v>
      </c>
      <c r="K62" s="39">
        <v>418.0858872</v>
      </c>
      <c r="L62" s="39">
        <v>17.194523870000001</v>
      </c>
      <c r="M62" s="39">
        <v>13.16120873</v>
      </c>
      <c r="N62" s="39">
        <v>20.447148630000001</v>
      </c>
      <c r="O62" s="39">
        <v>0</v>
      </c>
      <c r="P62" s="39">
        <v>0</v>
      </c>
      <c r="Q62" s="39">
        <v>1.547315665</v>
      </c>
      <c r="R62" s="39">
        <v>0.26273863200000003</v>
      </c>
      <c r="S62" s="39">
        <v>0</v>
      </c>
      <c r="T62" s="39">
        <v>4.1850992409999996</v>
      </c>
      <c r="U62" s="39">
        <v>13.1516629</v>
      </c>
      <c r="V62" s="39">
        <v>8.8407219650000002</v>
      </c>
      <c r="W62" s="39">
        <v>23.532338379999999</v>
      </c>
      <c r="X62" s="39">
        <v>50.823653040000004</v>
      </c>
      <c r="Y62" s="39">
        <v>41.825482540000003</v>
      </c>
      <c r="Z62" s="39">
        <v>80.406919880000004</v>
      </c>
      <c r="AA62" s="39">
        <v>59.547735809999999</v>
      </c>
      <c r="AB62" s="39">
        <v>48.244020200000001</v>
      </c>
      <c r="AC62" s="39">
        <v>80.406919880000004</v>
      </c>
      <c r="AD62" s="39">
        <v>5.4610263229999996</v>
      </c>
      <c r="AE62" s="39">
        <v>1.3311932390000001</v>
      </c>
      <c r="AF62" s="39">
        <v>9.2186988969999994</v>
      </c>
      <c r="AG62" s="39">
        <v>10.66069377</v>
      </c>
      <c r="AH62" s="39">
        <v>5.7518332790000004</v>
      </c>
      <c r="AI62" s="39">
        <v>18.13003514</v>
      </c>
      <c r="AJ62" s="39">
        <v>18.488741919999999</v>
      </c>
      <c r="AK62" s="39">
        <v>12.13473688</v>
      </c>
      <c r="AL62" s="39">
        <v>30.566551400000002</v>
      </c>
      <c r="AM62" s="39">
        <v>31.914087909999999</v>
      </c>
      <c r="AN62" s="39">
        <v>23.272677170000001</v>
      </c>
      <c r="AO62" s="39">
        <v>45.499085409999999</v>
      </c>
      <c r="AP62" s="39">
        <v>6.4183338589999996</v>
      </c>
      <c r="AQ62" s="39">
        <v>0.46649214300000003</v>
      </c>
      <c r="AR62" s="39">
        <v>11.74016851</v>
      </c>
      <c r="AS62" s="39">
        <v>30.7956872</v>
      </c>
      <c r="AT62" s="39">
        <v>20.92598203</v>
      </c>
      <c r="AU62" s="39">
        <v>36.981495099999997</v>
      </c>
      <c r="AV62" s="39" t="s">
        <v>230</v>
      </c>
      <c r="AW62" s="39" t="s">
        <v>238</v>
      </c>
      <c r="AX62" s="39" t="s">
        <v>231</v>
      </c>
      <c r="AY62" s="39" t="s">
        <v>238</v>
      </c>
    </row>
    <row r="63" spans="1:51" x14ac:dyDescent="0.2">
      <c r="A63" s="40" t="str">
        <f t="shared" si="0"/>
        <v>GRASGFEXNRA2SR</v>
      </c>
      <c r="B63" s="39">
        <v>62</v>
      </c>
      <c r="C63" s="39">
        <v>62</v>
      </c>
      <c r="D63" s="39">
        <v>26.85887992</v>
      </c>
      <c r="E63" s="39">
        <v>4.5129800519999996</v>
      </c>
      <c r="F63" s="39">
        <v>1.5255266750000001</v>
      </c>
      <c r="G63" s="39">
        <v>18.013601560000001</v>
      </c>
      <c r="H63" s="39">
        <v>35.704158280000001</v>
      </c>
      <c r="I63" s="39">
        <v>871.97166030000005</v>
      </c>
      <c r="J63" s="39">
        <v>306.38159519999999</v>
      </c>
      <c r="K63" s="39">
        <v>1437.561725</v>
      </c>
      <c r="L63" s="39">
        <v>29.529166270000001</v>
      </c>
      <c r="M63" s="39">
        <v>17.503759460000001</v>
      </c>
      <c r="N63" s="39">
        <v>37.915191219999997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18.51812846</v>
      </c>
      <c r="V63" s="39">
        <v>6.6962364130000003</v>
      </c>
      <c r="W63" s="39">
        <v>31.009113299999999</v>
      </c>
      <c r="X63" s="39">
        <v>98.16068593</v>
      </c>
      <c r="Y63" s="39">
        <v>55.519956059999998</v>
      </c>
      <c r="Z63" s="39">
        <v>139.21672810000001</v>
      </c>
      <c r="AA63" s="39">
        <v>106.1702006</v>
      </c>
      <c r="AB63" s="39">
        <v>64.030918979999996</v>
      </c>
      <c r="AC63" s="39">
        <v>139.21672810000001</v>
      </c>
      <c r="AD63" s="39">
        <v>0</v>
      </c>
      <c r="AE63" s="39">
        <v>0</v>
      </c>
      <c r="AF63" s="39">
        <v>13.39720138</v>
      </c>
      <c r="AG63" s="39">
        <v>14.437782070000001</v>
      </c>
      <c r="AH63" s="39">
        <v>1.0749923560000001</v>
      </c>
      <c r="AI63" s="39">
        <v>22.16779227</v>
      </c>
      <c r="AJ63" s="39">
        <v>25.611328969999999</v>
      </c>
      <c r="AK63" s="39">
        <v>17.211316629999999</v>
      </c>
      <c r="AL63" s="39">
        <v>38.363412259999997</v>
      </c>
      <c r="AM63" s="39">
        <v>40.545700369999999</v>
      </c>
      <c r="AN63" s="39">
        <v>28.803835280000001</v>
      </c>
      <c r="AO63" s="39">
        <v>73.595736489999993</v>
      </c>
      <c r="AP63" s="39">
        <v>3.1146627580000001</v>
      </c>
      <c r="AQ63" s="39">
        <v>0</v>
      </c>
      <c r="AR63" s="39">
        <v>14.49619536</v>
      </c>
      <c r="AS63" s="39">
        <v>36.157904340000002</v>
      </c>
      <c r="AT63" s="39">
        <v>22.379696630000002</v>
      </c>
      <c r="AU63" s="39">
        <v>68.591652499999995</v>
      </c>
      <c r="AV63" s="39" t="s">
        <v>232</v>
      </c>
      <c r="AW63" s="39" t="s">
        <v>238</v>
      </c>
      <c r="AX63" s="39" t="s">
        <v>231</v>
      </c>
      <c r="AY63" s="39" t="s">
        <v>238</v>
      </c>
    </row>
    <row r="64" spans="1:51" x14ac:dyDescent="0.2">
      <c r="A64" s="40" t="str">
        <f t="shared" si="0"/>
        <v>GRASGFEXNRC3JR</v>
      </c>
      <c r="B64" s="39">
        <v>63</v>
      </c>
      <c r="C64" s="39">
        <v>42</v>
      </c>
      <c r="D64" s="39">
        <v>29.618497189999999</v>
      </c>
      <c r="E64" s="39">
        <v>3.5964557749999999</v>
      </c>
      <c r="F64" s="39">
        <v>1.171777114</v>
      </c>
      <c r="G64" s="39">
        <v>22.569573389999999</v>
      </c>
      <c r="H64" s="39">
        <v>36.667420980000003</v>
      </c>
      <c r="I64" s="39">
        <v>486.28059500000001</v>
      </c>
      <c r="J64" s="39">
        <v>267.42526939999999</v>
      </c>
      <c r="K64" s="39">
        <v>705.1359205</v>
      </c>
      <c r="L64" s="39">
        <v>22.051770789999999</v>
      </c>
      <c r="M64" s="39">
        <v>16.35314249</v>
      </c>
      <c r="N64" s="39">
        <v>26.554395499999998</v>
      </c>
      <c r="O64" s="39">
        <v>1.006473658</v>
      </c>
      <c r="P64" s="39">
        <v>0</v>
      </c>
      <c r="Q64" s="39">
        <v>2.5594118379999999</v>
      </c>
      <c r="R64" s="39">
        <v>1.734084618</v>
      </c>
      <c r="S64" s="39">
        <v>0.47992757800000002</v>
      </c>
      <c r="T64" s="39">
        <v>3.1114129749999999</v>
      </c>
      <c r="U64" s="39">
        <v>27.585696649999999</v>
      </c>
      <c r="V64" s="39">
        <v>13.344204919999999</v>
      </c>
      <c r="W64" s="39">
        <v>37.756720000000001</v>
      </c>
      <c r="X64" s="39">
        <v>63.994073210000003</v>
      </c>
      <c r="Y64" s="39">
        <v>49.764396789999999</v>
      </c>
      <c r="Z64" s="39">
        <v>154.59220010000001</v>
      </c>
      <c r="AA64" s="39">
        <v>70.642646060000004</v>
      </c>
      <c r="AB64" s="39">
        <v>52.734228790000003</v>
      </c>
      <c r="AC64" s="39">
        <v>154.59220010000001</v>
      </c>
      <c r="AD64" s="39">
        <v>7.1508816770000001</v>
      </c>
      <c r="AE64" s="39">
        <v>1.7994876959999999</v>
      </c>
      <c r="AF64" s="39">
        <v>15.05407421</v>
      </c>
      <c r="AG64" s="39">
        <v>20.955088270000001</v>
      </c>
      <c r="AH64" s="39">
        <v>9.1814237649999999</v>
      </c>
      <c r="AI64" s="39">
        <v>29.328699319999998</v>
      </c>
      <c r="AJ64" s="39">
        <v>30.951984499999998</v>
      </c>
      <c r="AK64" s="39">
        <v>21.572487420000002</v>
      </c>
      <c r="AL64" s="39">
        <v>44.858152230000002</v>
      </c>
      <c r="AM64" s="39">
        <v>45.407496809999998</v>
      </c>
      <c r="AN64" s="39">
        <v>37.349161639999998</v>
      </c>
      <c r="AO64" s="39">
        <v>62.06224143</v>
      </c>
      <c r="AP64" s="39">
        <v>9.4653738240000003</v>
      </c>
      <c r="AQ64" s="39">
        <v>4.3802114330000004</v>
      </c>
      <c r="AR64" s="39">
        <v>19.191375780000001</v>
      </c>
      <c r="AS64" s="39">
        <v>43.606895459999997</v>
      </c>
      <c r="AT64" s="39">
        <v>30.84128334</v>
      </c>
      <c r="AU64" s="39">
        <v>59.824247</v>
      </c>
      <c r="AV64" s="39" t="s">
        <v>233</v>
      </c>
      <c r="AW64" s="39" t="s">
        <v>238</v>
      </c>
      <c r="AX64" s="39" t="s">
        <v>231</v>
      </c>
      <c r="AY64" s="39" t="s">
        <v>238</v>
      </c>
    </row>
    <row r="65" spans="1:51" x14ac:dyDescent="0.2">
      <c r="A65" s="40" t="str">
        <f t="shared" si="0"/>
        <v>GRASGFEXNRC3SR</v>
      </c>
      <c r="B65" s="39">
        <v>64</v>
      </c>
      <c r="C65" s="39">
        <v>62</v>
      </c>
      <c r="D65" s="39">
        <v>20.95792277</v>
      </c>
      <c r="E65" s="39">
        <v>4.5366305860000002</v>
      </c>
      <c r="F65" s="39">
        <v>1.402300544</v>
      </c>
      <c r="G65" s="39">
        <v>12.06629021</v>
      </c>
      <c r="H65" s="39">
        <v>29.849555330000001</v>
      </c>
      <c r="I65" s="39">
        <v>956.20396029999995</v>
      </c>
      <c r="J65" s="39">
        <v>-221.2595804</v>
      </c>
      <c r="K65" s="39">
        <v>2133.6675009999999</v>
      </c>
      <c r="L65" s="39">
        <v>30.922547770000001</v>
      </c>
      <c r="M65" s="39" t="s">
        <v>234</v>
      </c>
      <c r="N65" s="39">
        <v>46.191638859999998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14.86559564</v>
      </c>
      <c r="V65" s="39">
        <v>4.6141918830000002</v>
      </c>
      <c r="W65" s="39">
        <v>22.79920418</v>
      </c>
      <c r="X65" s="39">
        <v>57.142670610000003</v>
      </c>
      <c r="Y65" s="39">
        <v>42.83515208</v>
      </c>
      <c r="Z65" s="39">
        <v>233.69677129999999</v>
      </c>
      <c r="AA65" s="39">
        <v>60.486399079999998</v>
      </c>
      <c r="AB65" s="39">
        <v>42.984083089999999</v>
      </c>
      <c r="AC65" s="39">
        <v>233.69677129999999</v>
      </c>
      <c r="AD65" s="39">
        <v>0</v>
      </c>
      <c r="AE65" s="39">
        <v>0</v>
      </c>
      <c r="AF65" s="39">
        <v>5.0196663609999996</v>
      </c>
      <c r="AG65" s="39">
        <v>7.3919294969999996</v>
      </c>
      <c r="AH65" s="39">
        <v>3.782161485</v>
      </c>
      <c r="AI65" s="39">
        <v>16.3028239</v>
      </c>
      <c r="AJ65" s="39">
        <v>19.395738699999999</v>
      </c>
      <c r="AK65" s="39">
        <v>7.6725342760000004</v>
      </c>
      <c r="AL65" s="39">
        <v>32.110230190000003</v>
      </c>
      <c r="AM65" s="39">
        <v>32.800585900000002</v>
      </c>
      <c r="AN65" s="39">
        <v>19.972120759999999</v>
      </c>
      <c r="AO65" s="39">
        <v>54.11229865</v>
      </c>
      <c r="AP65" s="39">
        <v>3.7558155279999998</v>
      </c>
      <c r="AQ65" s="39">
        <v>0</v>
      </c>
      <c r="AR65" s="39">
        <v>5.6863972800000004</v>
      </c>
      <c r="AS65" s="39">
        <v>26.636743710000001</v>
      </c>
      <c r="AT65" s="39">
        <v>18.568461450000001</v>
      </c>
      <c r="AU65" s="39">
        <v>46.087681949999997</v>
      </c>
      <c r="AV65" s="39" t="s">
        <v>235</v>
      </c>
      <c r="AW65" s="39" t="s">
        <v>238</v>
      </c>
      <c r="AX65" s="39" t="s">
        <v>231</v>
      </c>
      <c r="AY65" s="39" t="s">
        <v>238</v>
      </c>
    </row>
    <row r="66" spans="1:51" x14ac:dyDescent="0.2">
      <c r="A66" s="40" t="str">
        <f t="shared" si="0"/>
        <v>GRASGFEQP1</v>
      </c>
      <c r="B66" s="39">
        <v>65</v>
      </c>
      <c r="C66" s="39">
        <v>115</v>
      </c>
      <c r="D66" s="39">
        <v>20.624736689999999</v>
      </c>
      <c r="E66" s="39">
        <v>1.926079181</v>
      </c>
      <c r="F66" s="39">
        <v>1.069424157</v>
      </c>
      <c r="G66" s="39">
        <v>16.849690859999999</v>
      </c>
      <c r="H66" s="39">
        <v>24.399782510000001</v>
      </c>
      <c r="I66" s="39">
        <v>412.65830629999999</v>
      </c>
      <c r="J66" s="39">
        <v>239.12562930000001</v>
      </c>
      <c r="K66" s="39">
        <v>586.19098329999997</v>
      </c>
      <c r="L66" s="39">
        <v>20.31399287</v>
      </c>
      <c r="M66" s="39">
        <v>15.463687439999999</v>
      </c>
      <c r="N66" s="39">
        <v>24.211381280000001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15.91618714</v>
      </c>
      <c r="V66" s="39">
        <v>11.96365859</v>
      </c>
      <c r="W66" s="39">
        <v>19.165665780000001</v>
      </c>
      <c r="X66" s="39">
        <v>57.376032950000003</v>
      </c>
      <c r="Y66" s="39">
        <v>43.688293889999997</v>
      </c>
      <c r="Z66" s="39">
        <v>99.506967790000004</v>
      </c>
      <c r="AA66" s="39">
        <v>66.492056430000005</v>
      </c>
      <c r="AB66" s="39">
        <v>56.122580190000001</v>
      </c>
      <c r="AC66" s="39">
        <v>108.785585</v>
      </c>
      <c r="AD66" s="39">
        <v>4.1779770709999999</v>
      </c>
      <c r="AE66" s="39">
        <v>0.90522221000000003</v>
      </c>
      <c r="AF66" s="39">
        <v>5.4810023360000004</v>
      </c>
      <c r="AG66" s="39">
        <v>11.184349920000001</v>
      </c>
      <c r="AH66" s="39">
        <v>8.7325269169999995</v>
      </c>
      <c r="AI66" s="39">
        <v>13.52370481</v>
      </c>
      <c r="AJ66" s="39">
        <v>19.542089650000001</v>
      </c>
      <c r="AK66" s="39">
        <v>16.34597694</v>
      </c>
      <c r="AL66" s="39">
        <v>25.830798869999999</v>
      </c>
      <c r="AM66" s="39">
        <v>32.412966959999999</v>
      </c>
      <c r="AN66" s="39">
        <v>26.11958963</v>
      </c>
      <c r="AO66" s="39">
        <v>43.918840889999998</v>
      </c>
      <c r="AP66" s="39">
        <v>5.4826916409999997</v>
      </c>
      <c r="AQ66" s="39">
        <v>3.397728474</v>
      </c>
      <c r="AR66" s="39">
        <v>6.6806542530000002</v>
      </c>
      <c r="AS66" s="39">
        <v>31.351946770000001</v>
      </c>
      <c r="AT66" s="39">
        <v>22.199404439999999</v>
      </c>
      <c r="AU66" s="39">
        <v>40.492923789999999</v>
      </c>
      <c r="AV66" s="39">
        <v>1</v>
      </c>
      <c r="AW66" s="39" t="s">
        <v>238</v>
      </c>
      <c r="AX66" s="39" t="s">
        <v>236</v>
      </c>
      <c r="AY66" s="39" t="s">
        <v>238</v>
      </c>
    </row>
    <row r="67" spans="1:51" x14ac:dyDescent="0.2">
      <c r="A67" s="40" t="str">
        <f t="shared" ref="A67:A130" si="1">AY67&amp;AX67&amp;AV67</f>
        <v>GRASGFEQP2</v>
      </c>
      <c r="B67" s="39">
        <v>66</v>
      </c>
      <c r="C67" s="39">
        <v>106</v>
      </c>
      <c r="D67" s="39">
        <v>33.303982259999998</v>
      </c>
      <c r="E67" s="39">
        <v>7.1806202389999996</v>
      </c>
      <c r="F67" s="39">
        <v>4.5550646300000004</v>
      </c>
      <c r="G67" s="39">
        <v>19.2302252</v>
      </c>
      <c r="H67" s="39">
        <v>47.377739310000003</v>
      </c>
      <c r="I67" s="39">
        <v>1316.5899569999999</v>
      </c>
      <c r="J67" s="39">
        <v>-28.06509513</v>
      </c>
      <c r="K67" s="39">
        <v>2661.2450100000001</v>
      </c>
      <c r="L67" s="39">
        <v>36.284844730000003</v>
      </c>
      <c r="M67" s="39" t="s">
        <v>234</v>
      </c>
      <c r="N67" s="39">
        <v>51.587256269999997</v>
      </c>
      <c r="O67" s="39">
        <v>0</v>
      </c>
      <c r="P67" s="39">
        <v>0</v>
      </c>
      <c r="Q67" s="39">
        <v>1.957498051</v>
      </c>
      <c r="R67" s="39">
        <v>0</v>
      </c>
      <c r="S67" s="39">
        <v>0</v>
      </c>
      <c r="T67" s="39">
        <v>3.3885971499999998</v>
      </c>
      <c r="U67" s="39">
        <v>26.137421629999999</v>
      </c>
      <c r="V67" s="39">
        <v>18.612444199999999</v>
      </c>
      <c r="W67" s="39">
        <v>37.446287329999997</v>
      </c>
      <c r="X67" s="39">
        <v>75.759754479999998</v>
      </c>
      <c r="Y67" s="39">
        <v>60.591027109999999</v>
      </c>
      <c r="Z67" s="39">
        <v>233.69677129999999</v>
      </c>
      <c r="AA67" s="39">
        <v>102.6495255</v>
      </c>
      <c r="AB67" s="39">
        <v>63.530398290000001</v>
      </c>
      <c r="AC67" s="39">
        <v>233.69677129999999</v>
      </c>
      <c r="AD67" s="39">
        <v>4.232592382</v>
      </c>
      <c r="AE67" s="39">
        <v>1.27906092</v>
      </c>
      <c r="AF67" s="39">
        <v>10.25248032</v>
      </c>
      <c r="AG67" s="39">
        <v>19.433203970000001</v>
      </c>
      <c r="AH67" s="39">
        <v>10.35703825</v>
      </c>
      <c r="AI67" s="39">
        <v>26.236273740000001</v>
      </c>
      <c r="AJ67" s="39">
        <v>32.872161429999998</v>
      </c>
      <c r="AK67" s="39">
        <v>23.872747889999999</v>
      </c>
      <c r="AL67" s="39">
        <v>45.942042149999999</v>
      </c>
      <c r="AM67" s="39">
        <v>51.712942060000003</v>
      </c>
      <c r="AN67" s="39">
        <v>36.894911649999997</v>
      </c>
      <c r="AO67" s="39">
        <v>123.3476381</v>
      </c>
      <c r="AP67" s="39">
        <v>8.9409650599999999</v>
      </c>
      <c r="AQ67" s="39">
        <v>3.992704142</v>
      </c>
      <c r="AR67" s="39">
        <v>10.51062763</v>
      </c>
      <c r="AS67" s="39">
        <v>49.725178980000003</v>
      </c>
      <c r="AT67" s="39">
        <v>30.55011434</v>
      </c>
      <c r="AU67" s="39">
        <v>62.574712120000001</v>
      </c>
      <c r="AV67" s="39">
        <v>2</v>
      </c>
      <c r="AW67" s="39" t="s">
        <v>238</v>
      </c>
      <c r="AX67" s="39" t="s">
        <v>236</v>
      </c>
      <c r="AY67" s="39" t="s">
        <v>238</v>
      </c>
    </row>
    <row r="68" spans="1:51" x14ac:dyDescent="0.2">
      <c r="A68" s="40" t="str">
        <f t="shared" si="1"/>
        <v>RETIUFEVARtotal</v>
      </c>
      <c r="B68" s="39">
        <v>67</v>
      </c>
      <c r="C68" s="39">
        <v>221</v>
      </c>
      <c r="D68" s="39">
        <v>790.11781810000002</v>
      </c>
      <c r="E68" s="39">
        <v>105.379817</v>
      </c>
      <c r="F68" s="39">
        <v>1.8268552300000001</v>
      </c>
      <c r="G68" s="39">
        <v>583.57717200000002</v>
      </c>
      <c r="H68" s="39">
        <v>996.65846420000003</v>
      </c>
      <c r="I68" s="39">
        <v>1410390.493</v>
      </c>
      <c r="J68" s="39">
        <v>806137.57120000001</v>
      </c>
      <c r="K68" s="39">
        <v>2014643.4140000001</v>
      </c>
      <c r="L68" s="39">
        <v>1187.598624</v>
      </c>
      <c r="M68" s="39">
        <v>897.85164210000005</v>
      </c>
      <c r="N68" s="39">
        <v>1419.381349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272.3576425</v>
      </c>
      <c r="V68" s="39">
        <v>209.97049329999999</v>
      </c>
      <c r="W68" s="39">
        <v>340.47619520000001</v>
      </c>
      <c r="X68" s="39">
        <v>3515.0900889999998</v>
      </c>
      <c r="Y68" s="39">
        <v>2392.4185219999999</v>
      </c>
      <c r="Z68" s="39">
        <v>5420.367765</v>
      </c>
      <c r="AA68" s="39">
        <v>4157.3830079999998</v>
      </c>
      <c r="AB68" s="39">
        <v>3293.8699179999999</v>
      </c>
      <c r="AC68" s="39">
        <v>5619.2760060000001</v>
      </c>
      <c r="AD68" s="39">
        <v>43.748081399999997</v>
      </c>
      <c r="AE68" s="39">
        <v>8.2352624950000006</v>
      </c>
      <c r="AF68" s="39">
        <v>82.826388300000005</v>
      </c>
      <c r="AG68" s="39">
        <v>192.26271990000001</v>
      </c>
      <c r="AH68" s="39">
        <v>138.81784049999999</v>
      </c>
      <c r="AI68" s="39">
        <v>247.5288496</v>
      </c>
      <c r="AJ68" s="39">
        <v>396.6790732</v>
      </c>
      <c r="AK68" s="39">
        <v>285.72080449999999</v>
      </c>
      <c r="AL68" s="39">
        <v>637.33701459999997</v>
      </c>
      <c r="AM68" s="39">
        <v>1241.200167</v>
      </c>
      <c r="AN68" s="39">
        <v>977.00394300000005</v>
      </c>
      <c r="AO68" s="39">
        <v>1767.7043329999999</v>
      </c>
      <c r="AP68" s="39">
        <v>82.796708760000001</v>
      </c>
      <c r="AQ68" s="39">
        <v>34.198476040000003</v>
      </c>
      <c r="AR68" s="39">
        <v>125.3553199</v>
      </c>
      <c r="AS68" s="39">
        <v>960.55948079999996</v>
      </c>
      <c r="AT68" s="39">
        <v>605.64495339999996</v>
      </c>
      <c r="AU68" s="39">
        <v>1614.3934260000001</v>
      </c>
      <c r="AV68" s="39" t="s">
        <v>224</v>
      </c>
      <c r="AW68" s="39" t="s">
        <v>239</v>
      </c>
      <c r="AX68" s="39" t="s">
        <v>0</v>
      </c>
      <c r="AY68" s="39" t="s">
        <v>239</v>
      </c>
    </row>
    <row r="69" spans="1:51" x14ac:dyDescent="0.2">
      <c r="A69" s="40" t="str">
        <f t="shared" si="1"/>
        <v>RETIUFGEDAD0-5m</v>
      </c>
      <c r="B69" s="39">
        <v>68</v>
      </c>
      <c r="C69" s="39">
        <v>33</v>
      </c>
      <c r="D69" s="39">
        <v>92.016133420000003</v>
      </c>
      <c r="E69" s="39">
        <v>87.901606029999996</v>
      </c>
      <c r="F69" s="39">
        <v>1.8699184090000001</v>
      </c>
      <c r="G69" s="39">
        <v>-80.267848580000006</v>
      </c>
      <c r="H69" s="39">
        <v>264.30011539999998</v>
      </c>
      <c r="I69" s="39">
        <v>143203.3682</v>
      </c>
      <c r="J69" s="39">
        <v>-121865.0004</v>
      </c>
      <c r="K69" s="39">
        <v>408271.73670000001</v>
      </c>
      <c r="L69" s="39">
        <v>378.42220880000002</v>
      </c>
      <c r="M69" s="39" t="s">
        <v>234</v>
      </c>
      <c r="N69" s="39">
        <v>638.9614517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1281.267272</v>
      </c>
      <c r="Y69" s="39">
        <v>0</v>
      </c>
      <c r="Z69" s="39">
        <v>1682.1420000000001</v>
      </c>
      <c r="AA69" s="39">
        <v>1441.6171629999999</v>
      </c>
      <c r="AB69" s="39">
        <v>0</v>
      </c>
      <c r="AC69" s="39">
        <v>1682.1420000000001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547.32414600000004</v>
      </c>
      <c r="AP69" s="39">
        <v>0</v>
      </c>
      <c r="AQ69" s="39">
        <v>0</v>
      </c>
      <c r="AR69" s="39">
        <v>0</v>
      </c>
      <c r="AS69" s="39">
        <v>0</v>
      </c>
      <c r="AT69" s="39">
        <v>0</v>
      </c>
      <c r="AU69" s="39">
        <v>3.262218641</v>
      </c>
      <c r="AV69" s="39" t="s">
        <v>12</v>
      </c>
      <c r="AW69" s="39" t="s">
        <v>239</v>
      </c>
      <c r="AX69" s="39" t="s">
        <v>225</v>
      </c>
      <c r="AY69" s="39" t="s">
        <v>239</v>
      </c>
    </row>
    <row r="70" spans="1:51" x14ac:dyDescent="0.2">
      <c r="A70" s="40" t="str">
        <f t="shared" si="1"/>
        <v>RETIUFGEDAD6-11m</v>
      </c>
      <c r="B70" s="39">
        <v>69</v>
      </c>
      <c r="C70" s="39">
        <v>62</v>
      </c>
      <c r="D70" s="39">
        <v>1032.0116800000001</v>
      </c>
      <c r="E70" s="39">
        <v>253.53985080000001</v>
      </c>
      <c r="F70" s="39">
        <v>2.400354777</v>
      </c>
      <c r="G70" s="39">
        <v>535.08270370000002</v>
      </c>
      <c r="H70" s="39">
        <v>1528.940656</v>
      </c>
      <c r="I70" s="39">
        <v>1754009.797</v>
      </c>
      <c r="J70" s="39">
        <v>345563.38880000002</v>
      </c>
      <c r="K70" s="39">
        <v>3162456.2050000001</v>
      </c>
      <c r="L70" s="39">
        <v>1324.390349</v>
      </c>
      <c r="M70" s="39">
        <v>587.84639900000002</v>
      </c>
      <c r="N70" s="39">
        <v>1778.3296110000001</v>
      </c>
      <c r="O70" s="39">
        <v>26.268886980000001</v>
      </c>
      <c r="P70" s="39">
        <v>25.804140019999998</v>
      </c>
      <c r="Q70" s="39">
        <v>26.733633940000001</v>
      </c>
      <c r="R70" s="39">
        <v>29.54519921</v>
      </c>
      <c r="S70" s="39">
        <v>11.458001980000001</v>
      </c>
      <c r="T70" s="39">
        <v>46.547623559999998</v>
      </c>
      <c r="U70" s="39">
        <v>469.78068769999999</v>
      </c>
      <c r="V70" s="39">
        <v>192.22031010000001</v>
      </c>
      <c r="W70" s="39">
        <v>1035.0027769999999</v>
      </c>
      <c r="X70" s="39">
        <v>4175.6868189999996</v>
      </c>
      <c r="Y70" s="39">
        <v>1897.0286430000001</v>
      </c>
      <c r="Z70" s="39">
        <v>5269.170693</v>
      </c>
      <c r="AA70" s="39">
        <v>4598.9291190000004</v>
      </c>
      <c r="AB70" s="39">
        <v>3308.6112090000001</v>
      </c>
      <c r="AC70" s="39">
        <v>5269.170693</v>
      </c>
      <c r="AD70" s="39">
        <v>137.44475360000001</v>
      </c>
      <c r="AE70" s="39">
        <v>30.803998159999999</v>
      </c>
      <c r="AF70" s="39">
        <v>193.7681747</v>
      </c>
      <c r="AG70" s="39">
        <v>220.0725995</v>
      </c>
      <c r="AH70" s="39">
        <v>159.0142572</v>
      </c>
      <c r="AI70" s="39">
        <v>755.08361679999996</v>
      </c>
      <c r="AJ70" s="39">
        <v>761.43194900000003</v>
      </c>
      <c r="AK70" s="39">
        <v>222.1001971</v>
      </c>
      <c r="AL70" s="39">
        <v>1627.0282239999999</v>
      </c>
      <c r="AM70" s="39">
        <v>1720.228085</v>
      </c>
      <c r="AN70" s="39">
        <v>1054.0759869999999</v>
      </c>
      <c r="AO70" s="39">
        <v>3313.39507</v>
      </c>
      <c r="AP70" s="39">
        <v>165.2488985</v>
      </c>
      <c r="AQ70" s="39">
        <v>42.814265399999996</v>
      </c>
      <c r="AR70" s="39">
        <v>219.66236019999999</v>
      </c>
      <c r="AS70" s="39">
        <v>1418.541377</v>
      </c>
      <c r="AT70" s="39">
        <v>869.05518529999995</v>
      </c>
      <c r="AU70" s="39">
        <v>1896.163114</v>
      </c>
      <c r="AV70" s="39" t="s">
        <v>13</v>
      </c>
      <c r="AW70" s="39" t="s">
        <v>239</v>
      </c>
      <c r="AX70" s="39" t="s">
        <v>225</v>
      </c>
      <c r="AY70" s="39" t="s">
        <v>239</v>
      </c>
    </row>
    <row r="71" spans="1:51" x14ac:dyDescent="0.2">
      <c r="A71" s="40" t="str">
        <f t="shared" si="1"/>
        <v>RETIUFGEDAD12-17m</v>
      </c>
      <c r="B71" s="39">
        <v>70</v>
      </c>
      <c r="C71" s="39">
        <v>77</v>
      </c>
      <c r="D71" s="39">
        <v>863.75277940000001</v>
      </c>
      <c r="E71" s="39">
        <v>166.81455059999999</v>
      </c>
      <c r="F71" s="39">
        <v>1.659230966</v>
      </c>
      <c r="G71" s="39">
        <v>536.80226809999999</v>
      </c>
      <c r="H71" s="39">
        <v>1190.703291</v>
      </c>
      <c r="I71" s="39">
        <v>1352213.253</v>
      </c>
      <c r="J71" s="39">
        <v>626705.56290000002</v>
      </c>
      <c r="K71" s="39">
        <v>2077720.9439999999</v>
      </c>
      <c r="L71" s="39">
        <v>1162.8470460000001</v>
      </c>
      <c r="M71" s="39">
        <v>791.64737279999997</v>
      </c>
      <c r="N71" s="39">
        <v>1441.430173</v>
      </c>
      <c r="O71" s="39">
        <v>2.5130674000000002</v>
      </c>
      <c r="P71" s="39">
        <v>0</v>
      </c>
      <c r="Q71" s="39">
        <v>41.430999440000001</v>
      </c>
      <c r="R71" s="39">
        <v>8.6328544859999994</v>
      </c>
      <c r="S71" s="39">
        <v>0</v>
      </c>
      <c r="T71" s="39">
        <v>44.853730390000003</v>
      </c>
      <c r="U71" s="39">
        <v>320.99957169999999</v>
      </c>
      <c r="V71" s="39">
        <v>211.71959530000001</v>
      </c>
      <c r="W71" s="39">
        <v>617.21006720000003</v>
      </c>
      <c r="X71" s="39">
        <v>2935.1824219999999</v>
      </c>
      <c r="Y71" s="39">
        <v>2498.1461599999998</v>
      </c>
      <c r="Z71" s="39">
        <v>5709.4855889999999</v>
      </c>
      <c r="AA71" s="39">
        <v>3498.5098939999998</v>
      </c>
      <c r="AB71" s="39">
        <v>2616.1913239999999</v>
      </c>
      <c r="AC71" s="39">
        <v>5709.4855889999999</v>
      </c>
      <c r="AD71" s="39">
        <v>82.787089409999993</v>
      </c>
      <c r="AE71" s="39">
        <v>45.049938529999999</v>
      </c>
      <c r="AF71" s="39">
        <v>142.14170820000001</v>
      </c>
      <c r="AG71" s="39">
        <v>272.2389182</v>
      </c>
      <c r="AH71" s="39">
        <v>112.1160982</v>
      </c>
      <c r="AI71" s="39">
        <v>339.94575750000001</v>
      </c>
      <c r="AJ71" s="39">
        <v>396.00808060000003</v>
      </c>
      <c r="AK71" s="39">
        <v>301.36988830000001</v>
      </c>
      <c r="AL71" s="39">
        <v>1216.791502</v>
      </c>
      <c r="AM71" s="39">
        <v>1613.2687510000001</v>
      </c>
      <c r="AN71" s="39">
        <v>824.14416640000002</v>
      </c>
      <c r="AO71" s="39">
        <v>2479.381038</v>
      </c>
      <c r="AP71" s="39">
        <v>114.1588412</v>
      </c>
      <c r="AQ71" s="39">
        <v>55.190211769999998</v>
      </c>
      <c r="AR71" s="39">
        <v>260.51214499999998</v>
      </c>
      <c r="AS71" s="39">
        <v>1214.304648</v>
      </c>
      <c r="AT71" s="39">
        <v>454.08272099999999</v>
      </c>
      <c r="AU71" s="39">
        <v>2380.6764859999998</v>
      </c>
      <c r="AV71" s="39" t="s">
        <v>14</v>
      </c>
      <c r="AW71" s="39" t="s">
        <v>239</v>
      </c>
      <c r="AX71" s="39" t="s">
        <v>225</v>
      </c>
      <c r="AY71" s="39" t="s">
        <v>239</v>
      </c>
    </row>
    <row r="72" spans="1:51" x14ac:dyDescent="0.2">
      <c r="A72" s="40" t="str">
        <f t="shared" si="1"/>
        <v>RETIUFGEDAD18-23m</v>
      </c>
      <c r="B72" s="39">
        <v>71</v>
      </c>
      <c r="C72" s="39">
        <v>48</v>
      </c>
      <c r="D72" s="39">
        <v>889.39241749999997</v>
      </c>
      <c r="E72" s="39">
        <v>287.81453670000002</v>
      </c>
      <c r="F72" s="39">
        <v>2.4996408639999999</v>
      </c>
      <c r="G72" s="39">
        <v>325.28629139999998</v>
      </c>
      <c r="H72" s="39">
        <v>1453.498544</v>
      </c>
      <c r="I72" s="39">
        <v>1667334.621</v>
      </c>
      <c r="J72" s="39">
        <v>-71323.371190000005</v>
      </c>
      <c r="K72" s="39">
        <v>3405992.6129999999</v>
      </c>
      <c r="L72" s="39">
        <v>1291.2531200000001</v>
      </c>
      <c r="M72" s="39" t="s">
        <v>234</v>
      </c>
      <c r="N72" s="39">
        <v>1845.5331510000001</v>
      </c>
      <c r="O72" s="39">
        <v>12.888508119999999</v>
      </c>
      <c r="P72" s="39">
        <v>9.5655391709999993</v>
      </c>
      <c r="Q72" s="39">
        <v>105.0632906</v>
      </c>
      <c r="R72" s="39">
        <v>97.308353210000007</v>
      </c>
      <c r="S72" s="39">
        <v>9.5655391709999993</v>
      </c>
      <c r="T72" s="39">
        <v>106.45780240000001</v>
      </c>
      <c r="U72" s="39">
        <v>404.96843030000002</v>
      </c>
      <c r="V72" s="39">
        <v>199.2407532</v>
      </c>
      <c r="W72" s="39">
        <v>665.91928600000006</v>
      </c>
      <c r="X72" s="39">
        <v>3505.8736869999998</v>
      </c>
      <c r="Y72" s="39">
        <v>1680.9200679999999</v>
      </c>
      <c r="Z72" s="39">
        <v>5468.9580189999997</v>
      </c>
      <c r="AA72" s="39">
        <v>4226.41554</v>
      </c>
      <c r="AB72" s="39">
        <v>1985.7513630000001</v>
      </c>
      <c r="AC72" s="39">
        <v>5468.9580189999997</v>
      </c>
      <c r="AD72" s="39">
        <v>178.69310340000001</v>
      </c>
      <c r="AE72" s="39">
        <v>101.1614725</v>
      </c>
      <c r="AF72" s="39">
        <v>210.46027290000001</v>
      </c>
      <c r="AG72" s="39">
        <v>243.06973579999999</v>
      </c>
      <c r="AH72" s="39">
        <v>182.9083741</v>
      </c>
      <c r="AI72" s="39">
        <v>499.95208009999999</v>
      </c>
      <c r="AJ72" s="39">
        <v>522.73976860000005</v>
      </c>
      <c r="AK72" s="39">
        <v>243.31974220000001</v>
      </c>
      <c r="AL72" s="39">
        <v>1009.297773</v>
      </c>
      <c r="AM72" s="39">
        <v>1009.373121</v>
      </c>
      <c r="AN72" s="39">
        <v>546.66610209999999</v>
      </c>
      <c r="AO72" s="39">
        <v>4179.2351369999997</v>
      </c>
      <c r="AP72" s="39">
        <v>189.98520859999999</v>
      </c>
      <c r="AQ72" s="39">
        <v>104.5133455</v>
      </c>
      <c r="AR72" s="39">
        <v>310.9737227</v>
      </c>
      <c r="AS72" s="39">
        <v>743.81706810000003</v>
      </c>
      <c r="AT72" s="39">
        <v>484.14733919999998</v>
      </c>
      <c r="AU72" s="39">
        <v>3110.1290100000001</v>
      </c>
      <c r="AV72" s="39" t="s">
        <v>15</v>
      </c>
      <c r="AW72" s="39" t="s">
        <v>239</v>
      </c>
      <c r="AX72" s="39" t="s">
        <v>225</v>
      </c>
      <c r="AY72" s="39" t="s">
        <v>239</v>
      </c>
    </row>
    <row r="73" spans="1:51" x14ac:dyDescent="0.2">
      <c r="A73" s="40" t="str">
        <f t="shared" si="1"/>
        <v>RETIUFSexoM</v>
      </c>
      <c r="B73" s="39">
        <v>72</v>
      </c>
      <c r="C73" s="39">
        <v>110</v>
      </c>
      <c r="D73" s="39">
        <v>781.99828490000004</v>
      </c>
      <c r="E73" s="39">
        <v>164.4054083</v>
      </c>
      <c r="F73" s="39">
        <v>2.1792746090000001</v>
      </c>
      <c r="G73" s="39">
        <v>459.76960589999999</v>
      </c>
      <c r="H73" s="39">
        <v>1104.226964</v>
      </c>
      <c r="I73" s="39">
        <v>1436395.32</v>
      </c>
      <c r="J73" s="39">
        <v>436072.47710000002</v>
      </c>
      <c r="K73" s="39">
        <v>2436718.162</v>
      </c>
      <c r="L73" s="39">
        <v>1198.4971089999999</v>
      </c>
      <c r="M73" s="39">
        <v>660.35784020000006</v>
      </c>
      <c r="N73" s="39">
        <v>1560.9990909999999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6.5623178659999999</v>
      </c>
      <c r="U73" s="39">
        <v>259.56732049999999</v>
      </c>
      <c r="V73" s="39">
        <v>170.7490961</v>
      </c>
      <c r="W73" s="39">
        <v>390.6830281</v>
      </c>
      <c r="X73" s="39">
        <v>3386.4552450000001</v>
      </c>
      <c r="Y73" s="39">
        <v>1880.4517969999999</v>
      </c>
      <c r="Z73" s="39">
        <v>5709.4855889999999</v>
      </c>
      <c r="AA73" s="39">
        <v>4350.5020080000004</v>
      </c>
      <c r="AB73" s="39">
        <v>2669.6829790000002</v>
      </c>
      <c r="AC73" s="39">
        <v>5709.4855889999999</v>
      </c>
      <c r="AD73" s="39">
        <v>53.013379299999997</v>
      </c>
      <c r="AE73" s="39">
        <v>7.0182149069999999</v>
      </c>
      <c r="AF73" s="39">
        <v>112.7619017</v>
      </c>
      <c r="AG73" s="39">
        <v>171.09254519999999</v>
      </c>
      <c r="AH73" s="39">
        <v>119.9366823</v>
      </c>
      <c r="AI73" s="39">
        <v>241.49051679999999</v>
      </c>
      <c r="AJ73" s="39">
        <v>362.5667886</v>
      </c>
      <c r="AK73" s="39">
        <v>225.64733820000001</v>
      </c>
      <c r="AL73" s="39">
        <v>758.24728070000003</v>
      </c>
      <c r="AM73" s="39">
        <v>1289.8168230000001</v>
      </c>
      <c r="AN73" s="39">
        <v>594.07544459999997</v>
      </c>
      <c r="AO73" s="39">
        <v>1943.977339</v>
      </c>
      <c r="AP73" s="39">
        <v>82.961785820000003</v>
      </c>
      <c r="AQ73" s="39">
        <v>47.965554500000003</v>
      </c>
      <c r="AR73" s="39">
        <v>114.30786790000001</v>
      </c>
      <c r="AS73" s="39">
        <v>985.79583070000001</v>
      </c>
      <c r="AT73" s="39">
        <v>455.41022120000002</v>
      </c>
      <c r="AU73" s="39">
        <v>1833.825341</v>
      </c>
      <c r="AV73" s="39" t="s">
        <v>16</v>
      </c>
      <c r="AW73" s="39" t="s">
        <v>239</v>
      </c>
      <c r="AX73" s="39" t="s">
        <v>226</v>
      </c>
      <c r="AY73" s="39" t="s">
        <v>239</v>
      </c>
    </row>
    <row r="74" spans="1:51" x14ac:dyDescent="0.2">
      <c r="A74" s="40" t="str">
        <f t="shared" si="1"/>
        <v>RETIUFSexoF</v>
      </c>
      <c r="B74" s="39">
        <v>73</v>
      </c>
      <c r="C74" s="39">
        <v>111</v>
      </c>
      <c r="D74" s="39">
        <v>797.35103679999997</v>
      </c>
      <c r="E74" s="39">
        <v>128.33552549999999</v>
      </c>
      <c r="F74" s="39">
        <v>1.3682290109999999</v>
      </c>
      <c r="G74" s="39">
        <v>545.81802879999998</v>
      </c>
      <c r="H74" s="39">
        <v>1048.884045</v>
      </c>
      <c r="I74" s="39">
        <v>1399285.084</v>
      </c>
      <c r="J74" s="39">
        <v>522775.63669999997</v>
      </c>
      <c r="K74" s="39">
        <v>2275794.5299999998</v>
      </c>
      <c r="L74" s="39">
        <v>1182.9138109999999</v>
      </c>
      <c r="M74" s="39">
        <v>723.03225150000003</v>
      </c>
      <c r="N74" s="39">
        <v>1508.573674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300.56788510000001</v>
      </c>
      <c r="V74" s="39">
        <v>202.22369370000001</v>
      </c>
      <c r="W74" s="39">
        <v>396.14745310000001</v>
      </c>
      <c r="X74" s="39">
        <v>3299.6447680000001</v>
      </c>
      <c r="Y74" s="39">
        <v>2295.1865929999999</v>
      </c>
      <c r="Z74" s="39">
        <v>5468.9580189999997</v>
      </c>
      <c r="AA74" s="39">
        <v>3971.8995530000002</v>
      </c>
      <c r="AB74" s="39">
        <v>2649.8442409999998</v>
      </c>
      <c r="AC74" s="39">
        <v>5468.9580189999997</v>
      </c>
      <c r="AD74" s="39">
        <v>27.06357753</v>
      </c>
      <c r="AE74" s="39">
        <v>0</v>
      </c>
      <c r="AF74" s="39">
        <v>107.56314039999999</v>
      </c>
      <c r="AG74" s="39">
        <v>200.2664341</v>
      </c>
      <c r="AH74" s="39">
        <v>79.918308109999998</v>
      </c>
      <c r="AI74" s="39">
        <v>328.65758740000001</v>
      </c>
      <c r="AJ74" s="39">
        <v>404.14262120000001</v>
      </c>
      <c r="AK74" s="39">
        <v>301.07636380000002</v>
      </c>
      <c r="AL74" s="39">
        <v>641.5018791</v>
      </c>
      <c r="AM74" s="39">
        <v>1161.1994569999999</v>
      </c>
      <c r="AN74" s="39">
        <v>846.91678139999999</v>
      </c>
      <c r="AO74" s="39">
        <v>1837.310142</v>
      </c>
      <c r="AP74" s="39">
        <v>56.331534259999998</v>
      </c>
      <c r="AQ74" s="39">
        <v>0</v>
      </c>
      <c r="AR74" s="39">
        <v>166.6145649</v>
      </c>
      <c r="AS74" s="39">
        <v>931.50278679999997</v>
      </c>
      <c r="AT74" s="39">
        <v>639.04362890000004</v>
      </c>
      <c r="AU74" s="39">
        <v>1388.1192610000001</v>
      </c>
      <c r="AV74" s="39" t="s">
        <v>17</v>
      </c>
      <c r="AW74" s="39" t="s">
        <v>239</v>
      </c>
      <c r="AX74" s="39" t="s">
        <v>226</v>
      </c>
      <c r="AY74" s="39" t="s">
        <v>239</v>
      </c>
    </row>
    <row r="75" spans="1:51" x14ac:dyDescent="0.2">
      <c r="A75" s="40" t="str">
        <f t="shared" si="1"/>
        <v>RETIUFEstratoAlto</v>
      </c>
      <c r="B75" s="39">
        <v>74</v>
      </c>
      <c r="C75" s="39">
        <v>37</v>
      </c>
      <c r="D75" s="39">
        <v>898.79076450000002</v>
      </c>
      <c r="E75" s="39">
        <v>204.68298849999999</v>
      </c>
      <c r="F75" s="39">
        <v>1.313424342</v>
      </c>
      <c r="G75" s="39">
        <v>497.61947880000002</v>
      </c>
      <c r="H75" s="39">
        <v>1299.9620500000001</v>
      </c>
      <c r="I75" s="39">
        <v>1243782.0120000001</v>
      </c>
      <c r="J75" s="39">
        <v>676878.8909</v>
      </c>
      <c r="K75" s="39">
        <v>1810685.1329999999</v>
      </c>
      <c r="L75" s="39">
        <v>1115.2497530000001</v>
      </c>
      <c r="M75" s="39">
        <v>822.72649820000004</v>
      </c>
      <c r="N75" s="39">
        <v>1345.6170079999999</v>
      </c>
      <c r="O75" s="39">
        <v>0</v>
      </c>
      <c r="P75" s="39">
        <v>0</v>
      </c>
      <c r="Q75" s="39">
        <v>37.589027110000004</v>
      </c>
      <c r="R75" s="39">
        <v>0</v>
      </c>
      <c r="S75" s="39">
        <v>0</v>
      </c>
      <c r="T75" s="39">
        <v>63.760092419999999</v>
      </c>
      <c r="U75" s="39">
        <v>461.42104469999998</v>
      </c>
      <c r="V75" s="39">
        <v>149.64212950000001</v>
      </c>
      <c r="W75" s="39">
        <v>1399.900255</v>
      </c>
      <c r="X75" s="39">
        <v>2896.5730899999999</v>
      </c>
      <c r="Y75" s="39">
        <v>1755.4842200000001</v>
      </c>
      <c r="Z75" s="39">
        <v>5709.4855889999999</v>
      </c>
      <c r="AA75" s="39">
        <v>3193.1813739999998</v>
      </c>
      <c r="AB75" s="39">
        <v>2492.7984190000002</v>
      </c>
      <c r="AC75" s="39">
        <v>5709.4855889999999</v>
      </c>
      <c r="AD75" s="39">
        <v>136.92927109999999</v>
      </c>
      <c r="AE75" s="39">
        <v>75.646234530000001</v>
      </c>
      <c r="AF75" s="39">
        <v>194.86870709999999</v>
      </c>
      <c r="AG75" s="39">
        <v>275.83708810000002</v>
      </c>
      <c r="AH75" s="39">
        <v>108.9834718</v>
      </c>
      <c r="AI75" s="39">
        <v>904.04567959999997</v>
      </c>
      <c r="AJ75" s="39">
        <v>724.81135719999997</v>
      </c>
      <c r="AK75" s="39">
        <v>226.8042389</v>
      </c>
      <c r="AL75" s="39">
        <v>1713.553944</v>
      </c>
      <c r="AM75" s="39">
        <v>1403.243003</v>
      </c>
      <c r="AN75" s="39">
        <v>899.35761630000002</v>
      </c>
      <c r="AO75" s="39">
        <v>3387.2623290000001</v>
      </c>
      <c r="AP75" s="39">
        <v>184.5973821</v>
      </c>
      <c r="AQ75" s="39">
        <v>76.815140889999995</v>
      </c>
      <c r="AR75" s="39">
        <v>245.38438300000001</v>
      </c>
      <c r="AS75" s="39">
        <v>1228.000781</v>
      </c>
      <c r="AT75" s="39">
        <v>567.4207361</v>
      </c>
      <c r="AU75" s="39">
        <v>2122.7729890000001</v>
      </c>
      <c r="AV75" s="39" t="s">
        <v>7</v>
      </c>
      <c r="AW75" s="39" t="s">
        <v>239</v>
      </c>
      <c r="AX75" s="39" t="s">
        <v>227</v>
      </c>
      <c r="AY75" s="39" t="s">
        <v>239</v>
      </c>
    </row>
    <row r="76" spans="1:51" x14ac:dyDescent="0.2">
      <c r="A76" s="40" t="str">
        <f t="shared" si="1"/>
        <v>RETIUFEstratoMedio Alto</v>
      </c>
      <c r="B76" s="39">
        <v>75</v>
      </c>
      <c r="C76" s="39">
        <v>56</v>
      </c>
      <c r="D76" s="39">
        <v>690.84293609999997</v>
      </c>
      <c r="E76" s="39">
        <v>95.172892230000002</v>
      </c>
      <c r="F76" s="39">
        <v>0.42603615700000003</v>
      </c>
      <c r="G76" s="39">
        <v>504.30749509999998</v>
      </c>
      <c r="H76" s="39">
        <v>877.37837720000005</v>
      </c>
      <c r="I76" s="39">
        <v>1223762.6310000001</v>
      </c>
      <c r="J76" s="39">
        <v>432265.4901</v>
      </c>
      <c r="K76" s="39">
        <v>2015259.7720000001</v>
      </c>
      <c r="L76" s="39">
        <v>1106.2380539999999</v>
      </c>
      <c r="M76" s="39">
        <v>657.46900310000001</v>
      </c>
      <c r="N76" s="39">
        <v>1419.5984550000001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242.111515</v>
      </c>
      <c r="V76" s="39">
        <v>186.77688749999999</v>
      </c>
      <c r="W76" s="39">
        <v>314.29425090000001</v>
      </c>
      <c r="X76" s="39">
        <v>2704.2372879999998</v>
      </c>
      <c r="Y76" s="39">
        <v>1956.1898590000001</v>
      </c>
      <c r="Z76" s="39">
        <v>4600.3450409999996</v>
      </c>
      <c r="AA76" s="39">
        <v>3406.6013469999998</v>
      </c>
      <c r="AB76" s="39">
        <v>2113.1844150000002</v>
      </c>
      <c r="AC76" s="39">
        <v>5468.9580189999997</v>
      </c>
      <c r="AD76" s="39">
        <v>44.424041619999997</v>
      </c>
      <c r="AE76" s="39">
        <v>0</v>
      </c>
      <c r="AF76" s="39">
        <v>111.7110069</v>
      </c>
      <c r="AG76" s="39">
        <v>179.1613978</v>
      </c>
      <c r="AH76" s="39">
        <v>106.0074475</v>
      </c>
      <c r="AI76" s="39">
        <v>291.22781930000002</v>
      </c>
      <c r="AJ76" s="39">
        <v>327.78480930000001</v>
      </c>
      <c r="AK76" s="39">
        <v>278.31097849999998</v>
      </c>
      <c r="AL76" s="39">
        <v>401.80060140000001</v>
      </c>
      <c r="AM76" s="39">
        <v>723.03307440000003</v>
      </c>
      <c r="AN76" s="39">
        <v>555.43595310000001</v>
      </c>
      <c r="AO76" s="39">
        <v>1878.807685</v>
      </c>
      <c r="AP76" s="39">
        <v>95.340436699999998</v>
      </c>
      <c r="AQ76" s="39">
        <v>0.85336310599999998</v>
      </c>
      <c r="AR76" s="39">
        <v>158.532207</v>
      </c>
      <c r="AS76" s="39">
        <v>587.27789050000001</v>
      </c>
      <c r="AT76" s="39">
        <v>398.3009055</v>
      </c>
      <c r="AU76" s="39">
        <v>1708.6577990000001</v>
      </c>
      <c r="AV76" s="39" t="s">
        <v>8</v>
      </c>
      <c r="AW76" s="39" t="s">
        <v>239</v>
      </c>
      <c r="AX76" s="39" t="s">
        <v>227</v>
      </c>
      <c r="AY76" s="39" t="s">
        <v>239</v>
      </c>
    </row>
    <row r="77" spans="1:51" x14ac:dyDescent="0.2">
      <c r="A77" s="40" t="str">
        <f t="shared" si="1"/>
        <v>RETIUFEstratoMedio</v>
      </c>
      <c r="B77" s="39">
        <v>76</v>
      </c>
      <c r="C77" s="39">
        <v>13</v>
      </c>
      <c r="D77" s="39">
        <v>1236.8856949999999</v>
      </c>
      <c r="E77" s="39">
        <v>324.4628596</v>
      </c>
      <c r="F77" s="39">
        <v>0.61266566200000006</v>
      </c>
      <c r="G77" s="39">
        <v>600.95017619999999</v>
      </c>
      <c r="H77" s="39">
        <v>1872.8212149999999</v>
      </c>
      <c r="I77" s="39">
        <v>2277222.0109999999</v>
      </c>
      <c r="J77" s="39">
        <v>1101389.7290000001</v>
      </c>
      <c r="K77" s="39">
        <v>3453054.2919999999</v>
      </c>
      <c r="L77" s="39">
        <v>1509.0467229999999</v>
      </c>
      <c r="M77" s="39">
        <v>1049.471166</v>
      </c>
      <c r="N77" s="39">
        <v>1858.239568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468.59938160000002</v>
      </c>
      <c r="V77" s="39">
        <v>0</v>
      </c>
      <c r="W77" s="39">
        <v>2601.0464099999999</v>
      </c>
      <c r="X77" s="39">
        <v>3960.4615269999999</v>
      </c>
      <c r="Y77" s="39">
        <v>2780.2539190000002</v>
      </c>
      <c r="Z77" s="39">
        <v>4203.6289900000002</v>
      </c>
      <c r="AA77" s="39">
        <v>4057.7285120000001</v>
      </c>
      <c r="AB77" s="39">
        <v>3100.5133209999999</v>
      </c>
      <c r="AC77" s="39">
        <v>4203.6289900000002</v>
      </c>
      <c r="AD77" s="39">
        <v>0</v>
      </c>
      <c r="AE77" s="39">
        <v>0</v>
      </c>
      <c r="AF77" s="39">
        <v>0</v>
      </c>
      <c r="AG77" s="39">
        <v>196.32152139999999</v>
      </c>
      <c r="AH77" s="39">
        <v>0</v>
      </c>
      <c r="AI77" s="39">
        <v>638.24712280000006</v>
      </c>
      <c r="AJ77" s="39">
        <v>738.03679790000001</v>
      </c>
      <c r="AK77" s="39">
        <v>85.373724629999998</v>
      </c>
      <c r="AL77" s="39">
        <v>2716.478169</v>
      </c>
      <c r="AM77" s="39">
        <v>2455.3113960000001</v>
      </c>
      <c r="AN77" s="39">
        <v>571.01554850000002</v>
      </c>
      <c r="AO77" s="39">
        <v>4203.6289900000002</v>
      </c>
      <c r="AP77" s="39">
        <v>0</v>
      </c>
      <c r="AQ77" s="39">
        <v>0</v>
      </c>
      <c r="AR77" s="39">
        <v>25.781640679999999</v>
      </c>
      <c r="AS77" s="39">
        <v>2067.655182</v>
      </c>
      <c r="AT77" s="39">
        <v>1155.5428449999999</v>
      </c>
      <c r="AU77" s="39">
        <v>2516.1280510000001</v>
      </c>
      <c r="AV77" s="39" t="s">
        <v>9</v>
      </c>
      <c r="AW77" s="39" t="s">
        <v>239</v>
      </c>
      <c r="AX77" s="39" t="s">
        <v>227</v>
      </c>
      <c r="AY77" s="39" t="s">
        <v>239</v>
      </c>
    </row>
    <row r="78" spans="1:51" x14ac:dyDescent="0.2">
      <c r="A78" s="40" t="str">
        <f t="shared" si="1"/>
        <v>RETIUFEstratoMedio Bajo</v>
      </c>
      <c r="B78" s="39">
        <v>77</v>
      </c>
      <c r="C78" s="39">
        <v>29</v>
      </c>
      <c r="D78" s="39">
        <v>644.29448669999999</v>
      </c>
      <c r="E78" s="39">
        <v>266.60522980000002</v>
      </c>
      <c r="F78" s="39">
        <v>1.469596535</v>
      </c>
      <c r="G78" s="39">
        <v>121.75783819999999</v>
      </c>
      <c r="H78" s="39">
        <v>1166.8311349999999</v>
      </c>
      <c r="I78" s="39">
        <v>1441543.371</v>
      </c>
      <c r="J78" s="39">
        <v>-311764.40960000001</v>
      </c>
      <c r="K78" s="39">
        <v>3194851.1519999998</v>
      </c>
      <c r="L78" s="39">
        <v>1200.6428989999999</v>
      </c>
      <c r="M78" s="39" t="s">
        <v>234</v>
      </c>
      <c r="N78" s="39">
        <v>1787.4146559999999</v>
      </c>
      <c r="O78" s="39">
        <v>0</v>
      </c>
      <c r="P78" s="39">
        <v>0</v>
      </c>
      <c r="Q78" s="39">
        <v>13.0485936</v>
      </c>
      <c r="R78" s="39">
        <v>0</v>
      </c>
      <c r="S78" s="39">
        <v>0</v>
      </c>
      <c r="T78" s="39">
        <v>21.425096539999998</v>
      </c>
      <c r="U78" s="39">
        <v>199.74368709999999</v>
      </c>
      <c r="V78" s="39">
        <v>103.7227706</v>
      </c>
      <c r="W78" s="39">
        <v>246.29280790000001</v>
      </c>
      <c r="X78" s="39">
        <v>2974.3842340000001</v>
      </c>
      <c r="Y78" s="39">
        <v>997.35609369999997</v>
      </c>
      <c r="Z78" s="39">
        <v>5269.170693</v>
      </c>
      <c r="AA78" s="39">
        <v>3879.5240319999998</v>
      </c>
      <c r="AB78" s="39">
        <v>1526.577</v>
      </c>
      <c r="AC78" s="39">
        <v>5269.170693</v>
      </c>
      <c r="AD78" s="39">
        <v>21.887337460000001</v>
      </c>
      <c r="AE78" s="39">
        <v>0</v>
      </c>
      <c r="AF78" s="39">
        <v>91.138719260000002</v>
      </c>
      <c r="AG78" s="39">
        <v>110.8710999</v>
      </c>
      <c r="AH78" s="39">
        <v>88.916476560000007</v>
      </c>
      <c r="AI78" s="39">
        <v>155.4408536</v>
      </c>
      <c r="AJ78" s="39">
        <v>235.8413372</v>
      </c>
      <c r="AK78" s="39">
        <v>134.90356629999999</v>
      </c>
      <c r="AL78" s="39">
        <v>671.21138840000003</v>
      </c>
      <c r="AM78" s="39">
        <v>828.04948509999997</v>
      </c>
      <c r="AN78" s="39">
        <v>245.78622759999999</v>
      </c>
      <c r="AO78" s="39">
        <v>4180.2207040000003</v>
      </c>
      <c r="AP78" s="39">
        <v>36.567983910000002</v>
      </c>
      <c r="AQ78" s="39">
        <v>9.6588390250000007</v>
      </c>
      <c r="AR78" s="39">
        <v>85.55209696</v>
      </c>
      <c r="AS78" s="39">
        <v>601.93592220000005</v>
      </c>
      <c r="AT78" s="39">
        <v>202.8855451</v>
      </c>
      <c r="AU78" s="39">
        <v>3538.9798129999999</v>
      </c>
      <c r="AV78" s="39" t="s">
        <v>10</v>
      </c>
      <c r="AW78" s="39" t="s">
        <v>239</v>
      </c>
      <c r="AX78" s="39" t="s">
        <v>227</v>
      </c>
      <c r="AY78" s="39" t="s">
        <v>239</v>
      </c>
    </row>
    <row r="79" spans="1:51" x14ac:dyDescent="0.2">
      <c r="A79" s="40" t="str">
        <f t="shared" si="1"/>
        <v>RETIUFEstratoBajo</v>
      </c>
      <c r="B79" s="39">
        <v>78</v>
      </c>
      <c r="C79" s="39">
        <v>86</v>
      </c>
      <c r="D79" s="39">
        <v>584.57519349999995</v>
      </c>
      <c r="E79" s="39">
        <v>26.441619509999999</v>
      </c>
      <c r="F79" s="39">
        <v>0.668299584</v>
      </c>
      <c r="G79" s="39">
        <v>532.75057159999994</v>
      </c>
      <c r="H79" s="39">
        <v>636.39981550000005</v>
      </c>
      <c r="I79" s="39">
        <v>485977.95539999998</v>
      </c>
      <c r="J79" s="39">
        <v>362291.96720000001</v>
      </c>
      <c r="K79" s="39">
        <v>609663.94350000005</v>
      </c>
      <c r="L79" s="39">
        <v>697.12119129999996</v>
      </c>
      <c r="M79" s="39">
        <v>601.90694229999997</v>
      </c>
      <c r="N79" s="39">
        <v>780.80979979999995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0.31627923200000002</v>
      </c>
      <c r="U79" s="39">
        <v>344.37829620000002</v>
      </c>
      <c r="V79" s="39">
        <v>314.84659979999998</v>
      </c>
      <c r="W79" s="39">
        <v>383.56396330000001</v>
      </c>
      <c r="X79" s="39">
        <v>2101.6397299999999</v>
      </c>
      <c r="Y79" s="39">
        <v>1685.500006</v>
      </c>
      <c r="Z79" s="39">
        <v>2234.8980569999999</v>
      </c>
      <c r="AA79" s="39">
        <v>2159.5042229999999</v>
      </c>
      <c r="AB79" s="39">
        <v>2114.7545100000002</v>
      </c>
      <c r="AC79" s="39">
        <v>3056.4797159999998</v>
      </c>
      <c r="AD79" s="39">
        <v>107.38820010000001</v>
      </c>
      <c r="AE79" s="39">
        <v>68.130596879999999</v>
      </c>
      <c r="AF79" s="39">
        <v>119.69729839999999</v>
      </c>
      <c r="AG79" s="39">
        <v>284.11385940000002</v>
      </c>
      <c r="AH79" s="39">
        <v>236.6700141</v>
      </c>
      <c r="AI79" s="39">
        <v>311.46555999999998</v>
      </c>
      <c r="AJ79" s="39">
        <v>456.02650130000001</v>
      </c>
      <c r="AK79" s="39">
        <v>378.83827780000001</v>
      </c>
      <c r="AL79" s="39">
        <v>597.18051579999997</v>
      </c>
      <c r="AM79" s="39">
        <v>806.21257270000001</v>
      </c>
      <c r="AN79" s="39">
        <v>760.32611010000005</v>
      </c>
      <c r="AO79" s="39">
        <v>1005.839102</v>
      </c>
      <c r="AP79" s="39">
        <v>120.3167364</v>
      </c>
      <c r="AQ79" s="39">
        <v>109.26773679999999</v>
      </c>
      <c r="AR79" s="39">
        <v>171.58668610000001</v>
      </c>
      <c r="AS79" s="39">
        <v>736.02669070000002</v>
      </c>
      <c r="AT79" s="39">
        <v>628.05816890000006</v>
      </c>
      <c r="AU79" s="39">
        <v>797.44267830000001</v>
      </c>
      <c r="AV79" s="39" t="s">
        <v>11</v>
      </c>
      <c r="AW79" s="39" t="s">
        <v>239</v>
      </c>
      <c r="AX79" s="39" t="s">
        <v>227</v>
      </c>
      <c r="AY79" s="39" t="s">
        <v>239</v>
      </c>
    </row>
    <row r="80" spans="1:51" x14ac:dyDescent="0.2">
      <c r="A80" s="40" t="str">
        <f t="shared" si="1"/>
        <v>RETIUFESQA2</v>
      </c>
      <c r="B80" s="39">
        <v>79</v>
      </c>
      <c r="C80" s="39">
        <v>117</v>
      </c>
      <c r="D80" s="39">
        <v>744.71295540000006</v>
      </c>
      <c r="E80" s="39">
        <v>91.484940309999999</v>
      </c>
      <c r="F80" s="39">
        <v>0.83916801500000004</v>
      </c>
      <c r="G80" s="39">
        <v>565.40576729999998</v>
      </c>
      <c r="H80" s="39">
        <v>924.02014350000002</v>
      </c>
      <c r="I80" s="39">
        <v>1224937.2009999999</v>
      </c>
      <c r="J80" s="39">
        <v>511198.43099999998</v>
      </c>
      <c r="K80" s="39">
        <v>1938675.9709999999</v>
      </c>
      <c r="L80" s="39">
        <v>1106.7688109999999</v>
      </c>
      <c r="M80" s="39">
        <v>714.98141999999996</v>
      </c>
      <c r="N80" s="39">
        <v>1392.3634480000001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8.8967115470000007</v>
      </c>
      <c r="U80" s="39">
        <v>302.39857260000002</v>
      </c>
      <c r="V80" s="39">
        <v>192.11951730000001</v>
      </c>
      <c r="W80" s="39">
        <v>404.38659280000002</v>
      </c>
      <c r="X80" s="39">
        <v>3326.7293589999999</v>
      </c>
      <c r="Y80" s="39">
        <v>1912.830005</v>
      </c>
      <c r="Z80" s="39">
        <v>5468.9580189999997</v>
      </c>
      <c r="AA80" s="39">
        <v>3616.37536</v>
      </c>
      <c r="AB80" s="39">
        <v>2641.1446729999998</v>
      </c>
      <c r="AC80" s="39">
        <v>5468.9580189999997</v>
      </c>
      <c r="AD80" s="39">
        <v>31.736572020000001</v>
      </c>
      <c r="AE80" s="39">
        <v>0</v>
      </c>
      <c r="AF80" s="39">
        <v>125.77372769999999</v>
      </c>
      <c r="AG80" s="39">
        <v>192.01419050000001</v>
      </c>
      <c r="AH80" s="39">
        <v>91.215241570000003</v>
      </c>
      <c r="AI80" s="39">
        <v>308.03454360000001</v>
      </c>
      <c r="AJ80" s="39">
        <v>405.05755340000002</v>
      </c>
      <c r="AK80" s="39">
        <v>301.67052269999999</v>
      </c>
      <c r="AL80" s="39">
        <v>638.67640489999997</v>
      </c>
      <c r="AM80" s="39">
        <v>1216.9344920000001</v>
      </c>
      <c r="AN80" s="39">
        <v>720.59320779999996</v>
      </c>
      <c r="AO80" s="39">
        <v>1762.3946229999999</v>
      </c>
      <c r="AP80" s="39">
        <v>66.674583749999996</v>
      </c>
      <c r="AQ80" s="39">
        <v>0</v>
      </c>
      <c r="AR80" s="39">
        <v>169.36401079999999</v>
      </c>
      <c r="AS80" s="39">
        <v>759.32379549999996</v>
      </c>
      <c r="AT80" s="39">
        <v>575.73576219999995</v>
      </c>
      <c r="AU80" s="39">
        <v>1653.380721</v>
      </c>
      <c r="AV80" s="39" t="s">
        <v>4</v>
      </c>
      <c r="AW80" s="39" t="s">
        <v>239</v>
      </c>
      <c r="AX80" s="39" t="s">
        <v>228</v>
      </c>
      <c r="AY80" s="39" t="s">
        <v>239</v>
      </c>
    </row>
    <row r="81" spans="1:51" x14ac:dyDescent="0.2">
      <c r="A81" s="40" t="str">
        <f t="shared" si="1"/>
        <v>RETIUFESQC3</v>
      </c>
      <c r="B81" s="39">
        <v>80</v>
      </c>
      <c r="C81" s="39">
        <v>104</v>
      </c>
      <c r="D81" s="39">
        <v>841.49410890000001</v>
      </c>
      <c r="E81" s="39">
        <v>168.832875</v>
      </c>
      <c r="F81" s="39">
        <v>1.9106614280000001</v>
      </c>
      <c r="G81" s="39">
        <v>510.58775439999999</v>
      </c>
      <c r="H81" s="39">
        <v>1172.4004629999999</v>
      </c>
      <c r="I81" s="39">
        <v>1629169.9720000001</v>
      </c>
      <c r="J81" s="39">
        <v>778552.31299999997</v>
      </c>
      <c r="K81" s="39">
        <v>2479787.6310000001</v>
      </c>
      <c r="L81" s="39">
        <v>1276.389428</v>
      </c>
      <c r="M81" s="39">
        <v>882.35611459999996</v>
      </c>
      <c r="N81" s="39">
        <v>1574.734146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2.0213967799999999</v>
      </c>
      <c r="U81" s="39">
        <v>245.29386299999999</v>
      </c>
      <c r="V81" s="39">
        <v>190.74960010000001</v>
      </c>
      <c r="W81" s="39">
        <v>381.14595930000002</v>
      </c>
      <c r="X81" s="39">
        <v>4099.7993500000002</v>
      </c>
      <c r="Y81" s="39">
        <v>2326.2676379999998</v>
      </c>
      <c r="Z81" s="39">
        <v>5709.4855889999999</v>
      </c>
      <c r="AA81" s="39">
        <v>4415.9702349999998</v>
      </c>
      <c r="AB81" s="39">
        <v>2724.6763780000001</v>
      </c>
      <c r="AC81" s="39">
        <v>5709.4855889999999</v>
      </c>
      <c r="AD81" s="39">
        <v>46.793834400000001</v>
      </c>
      <c r="AE81" s="39">
        <v>0</v>
      </c>
      <c r="AF81" s="39">
        <v>118.6107858</v>
      </c>
      <c r="AG81" s="39">
        <v>192.4411685</v>
      </c>
      <c r="AH81" s="39">
        <v>115.3117328</v>
      </c>
      <c r="AI81" s="39">
        <v>259.48393479999999</v>
      </c>
      <c r="AJ81" s="39">
        <v>359.22989819999998</v>
      </c>
      <c r="AK81" s="39">
        <v>238.13954029999999</v>
      </c>
      <c r="AL81" s="39">
        <v>784.86471459999996</v>
      </c>
      <c r="AM81" s="39">
        <v>1354.6071509999999</v>
      </c>
      <c r="AN81" s="39">
        <v>927.38775099999998</v>
      </c>
      <c r="AO81" s="39">
        <v>2194.0745149999998</v>
      </c>
      <c r="AP81" s="39">
        <v>106.16424840000001</v>
      </c>
      <c r="AQ81" s="39">
        <v>4.9863824890000004</v>
      </c>
      <c r="AR81" s="39">
        <v>177.88023319999999</v>
      </c>
      <c r="AS81" s="39">
        <v>1042.875223</v>
      </c>
      <c r="AT81" s="39">
        <v>414.93577149999999</v>
      </c>
      <c r="AU81" s="39">
        <v>1958.8683719999999</v>
      </c>
      <c r="AV81" s="39" t="s">
        <v>5</v>
      </c>
      <c r="AW81" s="39" t="s">
        <v>239</v>
      </c>
      <c r="AX81" s="39" t="s">
        <v>228</v>
      </c>
      <c r="AY81" s="39" t="s">
        <v>239</v>
      </c>
    </row>
    <row r="82" spans="1:51" x14ac:dyDescent="0.2">
      <c r="A82" s="40" t="str">
        <f t="shared" si="1"/>
        <v>RETIUFR24JR</v>
      </c>
      <c r="B82" s="39">
        <v>81</v>
      </c>
      <c r="C82" s="39">
        <v>97</v>
      </c>
      <c r="D82" s="39">
        <v>981.05753730000004</v>
      </c>
      <c r="E82" s="39">
        <v>154.43103249999999</v>
      </c>
      <c r="F82" s="39">
        <v>1.358454805</v>
      </c>
      <c r="G82" s="39">
        <v>678.37827549999997</v>
      </c>
      <c r="H82" s="39">
        <v>1283.736799</v>
      </c>
      <c r="I82" s="39">
        <v>1783458.8319999999</v>
      </c>
      <c r="J82" s="39">
        <v>842068.14769999997</v>
      </c>
      <c r="K82" s="39">
        <v>2724849.517</v>
      </c>
      <c r="L82" s="39">
        <v>1335.4620299999999</v>
      </c>
      <c r="M82" s="39">
        <v>917.64271240000005</v>
      </c>
      <c r="N82" s="39">
        <v>1650.7118210000001</v>
      </c>
      <c r="O82" s="39">
        <v>0</v>
      </c>
      <c r="P82" s="39">
        <v>0</v>
      </c>
      <c r="Q82" s="39">
        <v>66.276437970000003</v>
      </c>
      <c r="R82" s="39">
        <v>15.67717347</v>
      </c>
      <c r="S82" s="39">
        <v>0</v>
      </c>
      <c r="T82" s="39">
        <v>106.1281626</v>
      </c>
      <c r="U82" s="39">
        <v>328.7923528</v>
      </c>
      <c r="V82" s="39">
        <v>246.8373374</v>
      </c>
      <c r="W82" s="39">
        <v>442.06645309999999</v>
      </c>
      <c r="X82" s="39">
        <v>4016.5037280000001</v>
      </c>
      <c r="Y82" s="39">
        <v>3134.4727579999999</v>
      </c>
      <c r="Z82" s="39">
        <v>5468.9580189999997</v>
      </c>
      <c r="AA82" s="39">
        <v>4271.0783259999998</v>
      </c>
      <c r="AB82" s="39">
        <v>3734.559358</v>
      </c>
      <c r="AC82" s="39">
        <v>5468.9580189999997</v>
      </c>
      <c r="AD82" s="39">
        <v>148.0238296</v>
      </c>
      <c r="AE82" s="39">
        <v>128.76988209999999</v>
      </c>
      <c r="AF82" s="39">
        <v>170.0121628</v>
      </c>
      <c r="AG82" s="39">
        <v>242.4066669</v>
      </c>
      <c r="AH82" s="39">
        <v>195.73921949999999</v>
      </c>
      <c r="AI82" s="39">
        <v>302.23373529999998</v>
      </c>
      <c r="AJ82" s="39">
        <v>492.42358280000002</v>
      </c>
      <c r="AK82" s="39">
        <v>321.75306210000002</v>
      </c>
      <c r="AL82" s="39">
        <v>912.41876539999998</v>
      </c>
      <c r="AM82" s="39">
        <v>1705.922487</v>
      </c>
      <c r="AN82" s="39">
        <v>974.95845980000001</v>
      </c>
      <c r="AO82" s="39">
        <v>2694.7684589999999</v>
      </c>
      <c r="AP82" s="39">
        <v>169.4143536</v>
      </c>
      <c r="AQ82" s="39">
        <v>141.5449672</v>
      </c>
      <c r="AR82" s="39">
        <v>200.93537219999999</v>
      </c>
      <c r="AS82" s="39">
        <v>1058.3439840000001</v>
      </c>
      <c r="AT82" s="39">
        <v>724.10675309999999</v>
      </c>
      <c r="AU82" s="39">
        <v>1968.5426809999999</v>
      </c>
      <c r="AV82" s="39" t="s">
        <v>2</v>
      </c>
      <c r="AW82" s="39" t="s">
        <v>239</v>
      </c>
      <c r="AX82" s="39" t="s">
        <v>229</v>
      </c>
      <c r="AY82" s="39" t="s">
        <v>239</v>
      </c>
    </row>
    <row r="83" spans="1:51" x14ac:dyDescent="0.2">
      <c r="A83" s="40" t="str">
        <f t="shared" si="1"/>
        <v>RETIUFR24SR</v>
      </c>
      <c r="B83" s="39">
        <v>82</v>
      </c>
      <c r="C83" s="39">
        <v>124</v>
      </c>
      <c r="D83" s="39">
        <v>626.32899120000002</v>
      </c>
      <c r="E83" s="39">
        <v>106.7547825</v>
      </c>
      <c r="F83" s="39">
        <v>1.423303424</v>
      </c>
      <c r="G83" s="39">
        <v>417.0934623</v>
      </c>
      <c r="H83" s="39">
        <v>835.56452000000002</v>
      </c>
      <c r="I83" s="39">
        <v>1044610.228</v>
      </c>
      <c r="J83" s="39">
        <v>341864.33439999999</v>
      </c>
      <c r="K83" s="39">
        <v>1747356.122</v>
      </c>
      <c r="L83" s="39">
        <v>1022.061754</v>
      </c>
      <c r="M83" s="39">
        <v>584.69165759999998</v>
      </c>
      <c r="N83" s="39">
        <v>1321.875986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211.7721339</v>
      </c>
      <c r="V83" s="39">
        <v>64.761855879999999</v>
      </c>
      <c r="W83" s="39">
        <v>400.45998470000001</v>
      </c>
      <c r="X83" s="39">
        <v>2422.782393</v>
      </c>
      <c r="Y83" s="39">
        <v>1879.7938879999999</v>
      </c>
      <c r="Z83" s="39">
        <v>5556.3264069999996</v>
      </c>
      <c r="AA83" s="39">
        <v>2614.9373580000001</v>
      </c>
      <c r="AB83" s="39">
        <v>1913.5469350000001</v>
      </c>
      <c r="AC83" s="39">
        <v>5709.4855889999999</v>
      </c>
      <c r="AD83" s="39">
        <v>0</v>
      </c>
      <c r="AE83" s="39">
        <v>0</v>
      </c>
      <c r="AF83" s="39">
        <v>29.473984300000001</v>
      </c>
      <c r="AG83" s="39">
        <v>83.17248816</v>
      </c>
      <c r="AH83" s="39">
        <v>29.549867389999999</v>
      </c>
      <c r="AI83" s="39">
        <v>212.00169869999999</v>
      </c>
      <c r="AJ83" s="39">
        <v>342.1656825</v>
      </c>
      <c r="AK83" s="39">
        <v>206.0189288</v>
      </c>
      <c r="AL83" s="39">
        <v>570.95538799999997</v>
      </c>
      <c r="AM83" s="39">
        <v>1207.640486</v>
      </c>
      <c r="AN83" s="39">
        <v>543.90204059999996</v>
      </c>
      <c r="AO83" s="39">
        <v>1865.714649</v>
      </c>
      <c r="AP83" s="39">
        <v>9.5975524209999996</v>
      </c>
      <c r="AQ83" s="39">
        <v>0</v>
      </c>
      <c r="AR83" s="39">
        <v>55.33541726</v>
      </c>
      <c r="AS83" s="39">
        <v>705.90184929999998</v>
      </c>
      <c r="AT83" s="39">
        <v>406.8253661</v>
      </c>
      <c r="AU83" s="39">
        <v>1437.8068169999999</v>
      </c>
      <c r="AV83" s="39" t="s">
        <v>3</v>
      </c>
      <c r="AW83" s="39" t="s">
        <v>239</v>
      </c>
      <c r="AX83" s="39" t="s">
        <v>229</v>
      </c>
      <c r="AY83" s="39" t="s">
        <v>239</v>
      </c>
    </row>
    <row r="84" spans="1:51" x14ac:dyDescent="0.2">
      <c r="A84" s="40" t="str">
        <f t="shared" si="1"/>
        <v>RETIUFEXNRA2JR</v>
      </c>
      <c r="B84" s="39">
        <v>83</v>
      </c>
      <c r="C84" s="39">
        <v>55</v>
      </c>
      <c r="D84" s="39">
        <v>942.41953469999999</v>
      </c>
      <c r="E84" s="39">
        <v>212.81656190000001</v>
      </c>
      <c r="F84" s="39">
        <v>1.4043374470000001</v>
      </c>
      <c r="G84" s="39">
        <v>525.306738</v>
      </c>
      <c r="H84" s="39">
        <v>1359.5323310000001</v>
      </c>
      <c r="I84" s="39">
        <v>1855620.3629999999</v>
      </c>
      <c r="J84" s="39">
        <v>467449.65720000002</v>
      </c>
      <c r="K84" s="39">
        <v>3243791.0690000001</v>
      </c>
      <c r="L84" s="39">
        <v>1362.211571</v>
      </c>
      <c r="M84" s="39">
        <v>683.70290130000001</v>
      </c>
      <c r="N84" s="39">
        <v>1801.0527669999999</v>
      </c>
      <c r="O84" s="39">
        <v>0</v>
      </c>
      <c r="P84" s="39">
        <v>0</v>
      </c>
      <c r="Q84" s="39">
        <v>44.782210059999997</v>
      </c>
      <c r="R84" s="39">
        <v>0</v>
      </c>
      <c r="S84" s="39">
        <v>0</v>
      </c>
      <c r="T84" s="39">
        <v>91.211490100000006</v>
      </c>
      <c r="U84" s="39">
        <v>323.94607689999998</v>
      </c>
      <c r="V84" s="39">
        <v>178.38475600000001</v>
      </c>
      <c r="W84" s="39">
        <v>613.58240790000002</v>
      </c>
      <c r="X84" s="39">
        <v>3693.0941360000002</v>
      </c>
      <c r="Y84" s="39">
        <v>1993.6186929999999</v>
      </c>
      <c r="Z84" s="39">
        <v>5468.9580189999997</v>
      </c>
      <c r="AA84" s="39">
        <v>3985.1077839999998</v>
      </c>
      <c r="AB84" s="39">
        <v>3371.8211970000002</v>
      </c>
      <c r="AC84" s="39">
        <v>5468.9580189999997</v>
      </c>
      <c r="AD84" s="39">
        <v>126.67993389999999</v>
      </c>
      <c r="AE84" s="39">
        <v>3.992775977</v>
      </c>
      <c r="AF84" s="39">
        <v>170.09882450000001</v>
      </c>
      <c r="AG84" s="39">
        <v>228.1846285</v>
      </c>
      <c r="AH84" s="39">
        <v>162.14617609999999</v>
      </c>
      <c r="AI84" s="39">
        <v>340.61566260000001</v>
      </c>
      <c r="AJ84" s="39">
        <v>555.91097839999998</v>
      </c>
      <c r="AK84" s="39">
        <v>249.23524620000001</v>
      </c>
      <c r="AL84" s="39">
        <v>947.23338430000001</v>
      </c>
      <c r="AM84" s="39">
        <v>1062.415193</v>
      </c>
      <c r="AN84" s="39">
        <v>754.01994390000004</v>
      </c>
      <c r="AO84" s="39">
        <v>3332.5096469999999</v>
      </c>
      <c r="AP84" s="39">
        <v>146.399587</v>
      </c>
      <c r="AQ84" s="39">
        <v>104.93137520000001</v>
      </c>
      <c r="AR84" s="39">
        <v>176.9454265</v>
      </c>
      <c r="AS84" s="39">
        <v>840.75434199999995</v>
      </c>
      <c r="AT84" s="39">
        <v>565.34669259999998</v>
      </c>
      <c r="AU84" s="39">
        <v>3283.3581949999998</v>
      </c>
      <c r="AV84" s="39" t="s">
        <v>230</v>
      </c>
      <c r="AW84" s="39" t="s">
        <v>239</v>
      </c>
      <c r="AX84" s="39" t="s">
        <v>231</v>
      </c>
      <c r="AY84" s="39" t="s">
        <v>239</v>
      </c>
    </row>
    <row r="85" spans="1:51" x14ac:dyDescent="0.2">
      <c r="A85" s="40" t="str">
        <f t="shared" si="1"/>
        <v>RETIUFEXNRA2SR</v>
      </c>
      <c r="B85" s="39">
        <v>84</v>
      </c>
      <c r="C85" s="39">
        <v>62</v>
      </c>
      <c r="D85" s="39">
        <v>543.01324109999996</v>
      </c>
      <c r="E85" s="39">
        <v>120.9059434</v>
      </c>
      <c r="F85" s="39">
        <v>1.826734375</v>
      </c>
      <c r="G85" s="39">
        <v>306.04194639999997</v>
      </c>
      <c r="H85" s="39">
        <v>779.98453570000004</v>
      </c>
      <c r="I85" s="39">
        <v>522655.16629999998</v>
      </c>
      <c r="J85" s="39">
        <v>282033.08789999998</v>
      </c>
      <c r="K85" s="39">
        <v>763277.24470000004</v>
      </c>
      <c r="L85" s="39">
        <v>722.94893750000006</v>
      </c>
      <c r="M85" s="39">
        <v>531.06787499999996</v>
      </c>
      <c r="N85" s="39">
        <v>873.65739550000001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207.7201173</v>
      </c>
      <c r="V85" s="39">
        <v>9.7633709589999995</v>
      </c>
      <c r="W85" s="39">
        <v>620.04732139999999</v>
      </c>
      <c r="X85" s="39">
        <v>1913.1083389999999</v>
      </c>
      <c r="Y85" s="39">
        <v>1680.6230700000001</v>
      </c>
      <c r="Z85" s="39">
        <v>3114.3447059999999</v>
      </c>
      <c r="AA85" s="39">
        <v>2214.8964190000002</v>
      </c>
      <c r="AB85" s="39">
        <v>1806.675086</v>
      </c>
      <c r="AC85" s="39">
        <v>3114.3447059999999</v>
      </c>
      <c r="AD85" s="39">
        <v>0</v>
      </c>
      <c r="AE85" s="39">
        <v>0</v>
      </c>
      <c r="AF85" s="39">
        <v>63.64772224</v>
      </c>
      <c r="AG85" s="39">
        <v>78.752651779999994</v>
      </c>
      <c r="AH85" s="39">
        <v>0</v>
      </c>
      <c r="AI85" s="39">
        <v>336.04577310000002</v>
      </c>
      <c r="AJ85" s="39">
        <v>341.62476400000003</v>
      </c>
      <c r="AK85" s="39">
        <v>82.748747510000001</v>
      </c>
      <c r="AL85" s="39">
        <v>1033.8264819999999</v>
      </c>
      <c r="AM85" s="39">
        <v>1185.9002579999999</v>
      </c>
      <c r="AN85" s="39">
        <v>404.87435820000002</v>
      </c>
      <c r="AO85" s="39">
        <v>1913.711808</v>
      </c>
      <c r="AP85" s="39">
        <v>3.826252427</v>
      </c>
      <c r="AQ85" s="39">
        <v>0</v>
      </c>
      <c r="AR85" s="39">
        <v>82.769103920000006</v>
      </c>
      <c r="AS85" s="39">
        <v>702.69788500000004</v>
      </c>
      <c r="AT85" s="39">
        <v>336.59189129999999</v>
      </c>
      <c r="AU85" s="39">
        <v>1773.067628</v>
      </c>
      <c r="AV85" s="39" t="s">
        <v>232</v>
      </c>
      <c r="AW85" s="39" t="s">
        <v>239</v>
      </c>
      <c r="AX85" s="39" t="s">
        <v>231</v>
      </c>
      <c r="AY85" s="39" t="s">
        <v>239</v>
      </c>
    </row>
    <row r="86" spans="1:51" x14ac:dyDescent="0.2">
      <c r="A86" s="40" t="str">
        <f t="shared" si="1"/>
        <v>RETIUFEXNRC3JR</v>
      </c>
      <c r="B86" s="39">
        <v>85</v>
      </c>
      <c r="C86" s="39">
        <v>42</v>
      </c>
      <c r="D86" s="39">
        <v>1034.5455569999999</v>
      </c>
      <c r="E86" s="39">
        <v>206.9371295</v>
      </c>
      <c r="F86" s="39">
        <v>1.09520778</v>
      </c>
      <c r="G86" s="39">
        <v>628.95623579999994</v>
      </c>
      <c r="H86" s="39">
        <v>1440.1348780000001</v>
      </c>
      <c r="I86" s="39">
        <v>1722514.2490000001</v>
      </c>
      <c r="J86" s="39">
        <v>498320.93709999998</v>
      </c>
      <c r="K86" s="39">
        <v>2946707.5610000002</v>
      </c>
      <c r="L86" s="39">
        <v>1312.445903</v>
      </c>
      <c r="M86" s="39">
        <v>705.91850599999998</v>
      </c>
      <c r="N86" s="39">
        <v>1716.5976700000001</v>
      </c>
      <c r="O86" s="39">
        <v>69.557980790000002</v>
      </c>
      <c r="P86" s="39">
        <v>0</v>
      </c>
      <c r="Q86" s="39">
        <v>119.7242198</v>
      </c>
      <c r="R86" s="39">
        <v>105.14025530000001</v>
      </c>
      <c r="S86" s="39">
        <v>37.928318900000001</v>
      </c>
      <c r="T86" s="39">
        <v>130.00398480000001</v>
      </c>
      <c r="U86" s="39">
        <v>328.7411328</v>
      </c>
      <c r="V86" s="39">
        <v>234.31399590000001</v>
      </c>
      <c r="W86" s="39">
        <v>394.5920787</v>
      </c>
      <c r="X86" s="39">
        <v>4128.0322050000004</v>
      </c>
      <c r="Y86" s="39">
        <v>2027.6367969999999</v>
      </c>
      <c r="Z86" s="39">
        <v>4475.318448</v>
      </c>
      <c r="AA86" s="39">
        <v>4236.7236030000004</v>
      </c>
      <c r="AB86" s="39">
        <v>3097.2233299999998</v>
      </c>
      <c r="AC86" s="39">
        <v>4475.318448</v>
      </c>
      <c r="AD86" s="39">
        <v>175.8043586</v>
      </c>
      <c r="AE86" s="39">
        <v>130.3917405</v>
      </c>
      <c r="AF86" s="39">
        <v>208.38292970000001</v>
      </c>
      <c r="AG86" s="39">
        <v>230.3769264</v>
      </c>
      <c r="AH86" s="39">
        <v>188.7223966</v>
      </c>
      <c r="AI86" s="39">
        <v>328.97716000000003</v>
      </c>
      <c r="AJ86" s="39">
        <v>404.13238769999998</v>
      </c>
      <c r="AK86" s="39">
        <v>298.62575939999999</v>
      </c>
      <c r="AL86" s="39">
        <v>1331.6284049999999</v>
      </c>
      <c r="AM86" s="39">
        <v>1886.4210410000001</v>
      </c>
      <c r="AN86" s="39">
        <v>1046.826219</v>
      </c>
      <c r="AO86" s="39">
        <v>2921.8899959999999</v>
      </c>
      <c r="AP86" s="39">
        <v>183.40745050000001</v>
      </c>
      <c r="AQ86" s="39">
        <v>144.73053010000001</v>
      </c>
      <c r="AR86" s="39">
        <v>222.6150025</v>
      </c>
      <c r="AS86" s="39">
        <v>1397.7461960000001</v>
      </c>
      <c r="AT86" s="39">
        <v>430.94415270000002</v>
      </c>
      <c r="AU86" s="39">
        <v>2443.67452</v>
      </c>
      <c r="AV86" s="39" t="s">
        <v>233</v>
      </c>
      <c r="AW86" s="39" t="s">
        <v>239</v>
      </c>
      <c r="AX86" s="39" t="s">
        <v>231</v>
      </c>
      <c r="AY86" s="39" t="s">
        <v>239</v>
      </c>
    </row>
    <row r="87" spans="1:51" x14ac:dyDescent="0.2">
      <c r="A87" s="40" t="str">
        <f t="shared" si="1"/>
        <v>RETIUFEXNRC3SR</v>
      </c>
      <c r="B87" s="39">
        <v>86</v>
      </c>
      <c r="C87" s="39">
        <v>62</v>
      </c>
      <c r="D87" s="39">
        <v>705.79584569999997</v>
      </c>
      <c r="E87" s="39">
        <v>216.83123670000001</v>
      </c>
      <c r="F87" s="39">
        <v>1.9812962949999999</v>
      </c>
      <c r="G87" s="39">
        <v>280.81443109999998</v>
      </c>
      <c r="H87" s="39">
        <v>1130.7772600000001</v>
      </c>
      <c r="I87" s="39">
        <v>1546034.118</v>
      </c>
      <c r="J87" s="39">
        <v>251320.56830000001</v>
      </c>
      <c r="K87" s="39">
        <v>2840747.6680000001</v>
      </c>
      <c r="L87" s="39">
        <v>1243.396203</v>
      </c>
      <c r="M87" s="39">
        <v>501.31882899999999</v>
      </c>
      <c r="N87" s="39">
        <v>1685.4517699999999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210.8750474</v>
      </c>
      <c r="V87" s="39">
        <v>41.544106810000002</v>
      </c>
      <c r="W87" s="39">
        <v>467.15856330000003</v>
      </c>
      <c r="X87" s="39">
        <v>2556.6603070000001</v>
      </c>
      <c r="Y87" s="39">
        <v>1618.163544</v>
      </c>
      <c r="Z87" s="39">
        <v>5709.4855889999999</v>
      </c>
      <c r="AA87" s="39">
        <v>3914.7390359999999</v>
      </c>
      <c r="AB87" s="39">
        <v>1898.534075</v>
      </c>
      <c r="AC87" s="39">
        <v>5709.4855889999999</v>
      </c>
      <c r="AD87" s="39">
        <v>0</v>
      </c>
      <c r="AE87" s="39">
        <v>0</v>
      </c>
      <c r="AF87" s="39">
        <v>43.554443579999997</v>
      </c>
      <c r="AG87" s="39">
        <v>104.317246</v>
      </c>
      <c r="AH87" s="39">
        <v>2.7890998969999998</v>
      </c>
      <c r="AI87" s="39">
        <v>272.55094109999999</v>
      </c>
      <c r="AJ87" s="39">
        <v>275.20917100000003</v>
      </c>
      <c r="AK87" s="39">
        <v>109.83884159999999</v>
      </c>
      <c r="AL87" s="39">
        <v>878.30750149999994</v>
      </c>
      <c r="AM87" s="39">
        <v>1191.1510510000001</v>
      </c>
      <c r="AN87" s="39">
        <v>389.051603</v>
      </c>
      <c r="AO87" s="39">
        <v>3171.8448309999999</v>
      </c>
      <c r="AP87" s="39">
        <v>17.71337462</v>
      </c>
      <c r="AQ87" s="39">
        <v>0</v>
      </c>
      <c r="AR87" s="39">
        <v>69.085736490000002</v>
      </c>
      <c r="AS87" s="39">
        <v>741.86014520000003</v>
      </c>
      <c r="AT87" s="39">
        <v>261.6147555</v>
      </c>
      <c r="AU87" s="39">
        <v>2373.77187</v>
      </c>
      <c r="AV87" s="39" t="s">
        <v>235</v>
      </c>
      <c r="AW87" s="39" t="s">
        <v>239</v>
      </c>
      <c r="AX87" s="39" t="s">
        <v>231</v>
      </c>
      <c r="AY87" s="39" t="s">
        <v>239</v>
      </c>
    </row>
    <row r="88" spans="1:51" x14ac:dyDescent="0.2">
      <c r="A88" s="40" t="str">
        <f t="shared" si="1"/>
        <v>RETIUFEQP1</v>
      </c>
      <c r="B88" s="39">
        <v>87</v>
      </c>
      <c r="C88" s="39">
        <v>115</v>
      </c>
      <c r="D88" s="39">
        <v>832.83479880000004</v>
      </c>
      <c r="E88" s="39">
        <v>116.53816380000001</v>
      </c>
      <c r="F88" s="39">
        <v>1.017848914</v>
      </c>
      <c r="G88" s="39">
        <v>604.42419489999997</v>
      </c>
      <c r="H88" s="39">
        <v>1061.2454029999999</v>
      </c>
      <c r="I88" s="39">
        <v>1587249.986</v>
      </c>
      <c r="J88" s="39">
        <v>865621.0551</v>
      </c>
      <c r="K88" s="39">
        <v>2308878.9169999999</v>
      </c>
      <c r="L88" s="39">
        <v>1259.8610980000001</v>
      </c>
      <c r="M88" s="39">
        <v>930.38758329999996</v>
      </c>
      <c r="N88" s="39">
        <v>1519.4995610000001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247.57298499999999</v>
      </c>
      <c r="V88" s="39">
        <v>210.04105029999999</v>
      </c>
      <c r="W88" s="39">
        <v>321.7359323</v>
      </c>
      <c r="X88" s="39">
        <v>3791.7268039999999</v>
      </c>
      <c r="Y88" s="39">
        <v>2442.7041389999999</v>
      </c>
      <c r="Z88" s="39">
        <v>5468.9580189999997</v>
      </c>
      <c r="AA88" s="39">
        <v>4288.8834870000001</v>
      </c>
      <c r="AB88" s="39">
        <v>3598.615022</v>
      </c>
      <c r="AC88" s="39">
        <v>5444.5943269999998</v>
      </c>
      <c r="AD88" s="39">
        <v>29.383102170000001</v>
      </c>
      <c r="AE88" s="39">
        <v>0</v>
      </c>
      <c r="AF88" s="39">
        <v>89.346677330000006</v>
      </c>
      <c r="AG88" s="39">
        <v>186.2152169</v>
      </c>
      <c r="AH88" s="39">
        <v>107.59038150000001</v>
      </c>
      <c r="AI88" s="39">
        <v>247.5546736</v>
      </c>
      <c r="AJ88" s="39">
        <v>364.2726715</v>
      </c>
      <c r="AK88" s="39">
        <v>247.6329428</v>
      </c>
      <c r="AL88" s="39">
        <v>646.33691329999999</v>
      </c>
      <c r="AM88" s="39">
        <v>1626.5685490000001</v>
      </c>
      <c r="AN88" s="39">
        <v>1003.101082</v>
      </c>
      <c r="AO88" s="39">
        <v>1879.9921200000001</v>
      </c>
      <c r="AP88" s="39">
        <v>68.994708700000004</v>
      </c>
      <c r="AQ88" s="39">
        <v>7.1934837329999999</v>
      </c>
      <c r="AR88" s="39">
        <v>142.4365852</v>
      </c>
      <c r="AS88" s="39">
        <v>878.28216129999998</v>
      </c>
      <c r="AT88" s="39">
        <v>628.65573659999995</v>
      </c>
      <c r="AU88" s="39">
        <v>1738.5705379999999</v>
      </c>
      <c r="AV88" s="39">
        <v>1</v>
      </c>
      <c r="AW88" s="39" t="s">
        <v>239</v>
      </c>
      <c r="AX88" s="39" t="s">
        <v>236</v>
      </c>
      <c r="AY88" s="39" t="s">
        <v>239</v>
      </c>
    </row>
    <row r="89" spans="1:51" x14ac:dyDescent="0.2">
      <c r="A89" s="40" t="str">
        <f t="shared" si="1"/>
        <v>RETIUFEQP2</v>
      </c>
      <c r="B89" s="39">
        <v>88</v>
      </c>
      <c r="C89" s="39">
        <v>106</v>
      </c>
      <c r="D89" s="39">
        <v>666.62737300000003</v>
      </c>
      <c r="E89" s="39">
        <v>198.8223606</v>
      </c>
      <c r="F89" s="39">
        <v>5.0964354480000003</v>
      </c>
      <c r="G89" s="39">
        <v>276.94270690000002</v>
      </c>
      <c r="H89" s="39">
        <v>1056.3120389999999</v>
      </c>
      <c r="I89" s="39">
        <v>902163.1581</v>
      </c>
      <c r="J89" s="39">
        <v>227162.1685</v>
      </c>
      <c r="K89" s="39">
        <v>1577164.148</v>
      </c>
      <c r="L89" s="39">
        <v>949.82269829999996</v>
      </c>
      <c r="M89" s="39">
        <v>476.61532560000001</v>
      </c>
      <c r="N89" s="39">
        <v>1255.8519610000001</v>
      </c>
      <c r="O89" s="39">
        <v>0</v>
      </c>
      <c r="P89" s="39">
        <v>0</v>
      </c>
      <c r="Q89" s="39">
        <v>33.727300270000001</v>
      </c>
      <c r="R89" s="39">
        <v>0</v>
      </c>
      <c r="S89" s="39">
        <v>0</v>
      </c>
      <c r="T89" s="39">
        <v>39.867115599999998</v>
      </c>
      <c r="U89" s="39">
        <v>335.72360839999999</v>
      </c>
      <c r="V89" s="39">
        <v>146.49321230000001</v>
      </c>
      <c r="W89" s="39">
        <v>543.69042939999997</v>
      </c>
      <c r="X89" s="39">
        <v>2320.1615000000002</v>
      </c>
      <c r="Y89" s="39">
        <v>1624.057683</v>
      </c>
      <c r="Z89" s="39">
        <v>5709.4855889999999</v>
      </c>
      <c r="AA89" s="39">
        <v>2936.3671549999999</v>
      </c>
      <c r="AB89" s="39">
        <v>1912.93434</v>
      </c>
      <c r="AC89" s="39">
        <v>5709.4855889999999</v>
      </c>
      <c r="AD89" s="39">
        <v>50.654758700000002</v>
      </c>
      <c r="AE89" s="39">
        <v>0</v>
      </c>
      <c r="AF89" s="39">
        <v>146.29137130000001</v>
      </c>
      <c r="AG89" s="39">
        <v>202.16450510000001</v>
      </c>
      <c r="AH89" s="39">
        <v>112.6315244</v>
      </c>
      <c r="AI89" s="39">
        <v>396.21187959999997</v>
      </c>
      <c r="AJ89" s="39">
        <v>404.8835492</v>
      </c>
      <c r="AK89" s="39">
        <v>165.43175600000001</v>
      </c>
      <c r="AL89" s="39">
        <v>1411.422272</v>
      </c>
      <c r="AM89" s="39">
        <v>1077.23143</v>
      </c>
      <c r="AN89" s="39">
        <v>497.17563289999998</v>
      </c>
      <c r="AO89" s="39">
        <v>2517.7468600000002</v>
      </c>
      <c r="AP89" s="39">
        <v>113.3558532</v>
      </c>
      <c r="AQ89" s="39">
        <v>41.541517749999997</v>
      </c>
      <c r="AR89" s="39">
        <v>157.82977969999999</v>
      </c>
      <c r="AS89" s="39">
        <v>909.50823209999999</v>
      </c>
      <c r="AT89" s="39">
        <v>339.108904</v>
      </c>
      <c r="AU89" s="39">
        <v>3161.8242009999999</v>
      </c>
      <c r="AV89" s="39">
        <v>2</v>
      </c>
      <c r="AW89" s="39" t="s">
        <v>239</v>
      </c>
      <c r="AX89" s="39" t="s">
        <v>236</v>
      </c>
      <c r="AY89" s="39" t="s">
        <v>239</v>
      </c>
    </row>
    <row r="90" spans="1:51" x14ac:dyDescent="0.2">
      <c r="A90" s="40" t="str">
        <f t="shared" si="1"/>
        <v>HIERMFEVARtotal</v>
      </c>
      <c r="B90" s="39">
        <v>89</v>
      </c>
      <c r="C90" s="39">
        <v>221</v>
      </c>
      <c r="D90" s="39">
        <v>5.4612505110000003</v>
      </c>
      <c r="E90" s="39">
        <v>0.62987391100000001</v>
      </c>
      <c r="F90" s="39">
        <v>1.944174514</v>
      </c>
      <c r="G90" s="39">
        <v>4.22672033</v>
      </c>
      <c r="H90" s="39">
        <v>6.6957806919999996</v>
      </c>
      <c r="I90" s="39">
        <v>47.34788889</v>
      </c>
      <c r="J90" s="39">
        <v>14.042453480000001</v>
      </c>
      <c r="K90" s="39">
        <v>80.653324310000002</v>
      </c>
      <c r="L90" s="39">
        <v>6.8809802280000003</v>
      </c>
      <c r="M90" s="39">
        <v>3.7473261770000001</v>
      </c>
      <c r="N90" s="39">
        <v>8.9807195879999995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3.716017425</v>
      </c>
      <c r="V90" s="39">
        <v>2.8250394920000002</v>
      </c>
      <c r="W90" s="39">
        <v>4.4067198999999997</v>
      </c>
      <c r="X90" s="39">
        <v>18.868615550000001</v>
      </c>
      <c r="Y90" s="39">
        <v>13.55327189</v>
      </c>
      <c r="Z90" s="39">
        <v>25.635578710000001</v>
      </c>
      <c r="AA90" s="39">
        <v>22.041657699999998</v>
      </c>
      <c r="AB90" s="39">
        <v>17.485233300000001</v>
      </c>
      <c r="AC90" s="39">
        <v>35.211677250000001</v>
      </c>
      <c r="AD90" s="39">
        <v>0.82474241299999995</v>
      </c>
      <c r="AE90" s="39">
        <v>4.0697399999999996E-3</v>
      </c>
      <c r="AF90" s="39">
        <v>1.5306506529999999</v>
      </c>
      <c r="AG90" s="39">
        <v>2.6440614259999999</v>
      </c>
      <c r="AH90" s="39">
        <v>2.2585719169999998</v>
      </c>
      <c r="AI90" s="39">
        <v>2.8288200159999999</v>
      </c>
      <c r="AJ90" s="39">
        <v>4.7462056109999997</v>
      </c>
      <c r="AK90" s="39">
        <v>3.9283111979999998</v>
      </c>
      <c r="AL90" s="39">
        <v>5.6410071110000004</v>
      </c>
      <c r="AM90" s="39">
        <v>7.9174719969999998</v>
      </c>
      <c r="AN90" s="39">
        <v>6.3708679000000004</v>
      </c>
      <c r="AO90" s="39">
        <v>10.91834135</v>
      </c>
      <c r="AP90" s="39">
        <v>1.51914448</v>
      </c>
      <c r="AQ90" s="39">
        <v>0.63994197200000003</v>
      </c>
      <c r="AR90" s="39">
        <v>1.8883020150000001</v>
      </c>
      <c r="AS90" s="39">
        <v>7.3748222280000002</v>
      </c>
      <c r="AT90" s="39">
        <v>5.2482692699999998</v>
      </c>
      <c r="AU90" s="39">
        <v>8.9200933689999999</v>
      </c>
      <c r="AV90" s="39" t="s">
        <v>224</v>
      </c>
      <c r="AW90" s="39" t="s">
        <v>78</v>
      </c>
      <c r="AX90" s="39" t="s">
        <v>0</v>
      </c>
      <c r="AY90" s="39" t="s">
        <v>78</v>
      </c>
    </row>
    <row r="91" spans="1:51" x14ac:dyDescent="0.2">
      <c r="A91" s="40" t="str">
        <f t="shared" si="1"/>
        <v>HIERMFGEDAD0-5m</v>
      </c>
      <c r="B91" s="39">
        <v>90</v>
      </c>
      <c r="C91" s="39">
        <v>33</v>
      </c>
      <c r="D91" s="39">
        <v>1.0805168409999999</v>
      </c>
      <c r="E91" s="39">
        <v>1.053106173</v>
      </c>
      <c r="F91" s="39">
        <v>1.889166637</v>
      </c>
      <c r="G91" s="39">
        <v>-0.98353333099999996</v>
      </c>
      <c r="H91" s="39">
        <v>3.144567012</v>
      </c>
      <c r="I91" s="39">
        <v>20.344935599999999</v>
      </c>
      <c r="J91" s="39">
        <v>-17.914016329999999</v>
      </c>
      <c r="K91" s="39">
        <v>58.603887530000002</v>
      </c>
      <c r="L91" s="39">
        <v>4.5105360660000002</v>
      </c>
      <c r="M91" s="39" t="s">
        <v>234</v>
      </c>
      <c r="N91" s="39">
        <v>7.655317599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7.1678351310000004</v>
      </c>
      <c r="Y91" s="39">
        <v>0</v>
      </c>
      <c r="Z91" s="39">
        <v>20.190999999999999</v>
      </c>
      <c r="AA91" s="39">
        <v>12.377101079999999</v>
      </c>
      <c r="AB91" s="39">
        <v>0</v>
      </c>
      <c r="AC91" s="39">
        <v>20.190999999999999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6.6747300100000002</v>
      </c>
      <c r="AP91" s="39">
        <v>0</v>
      </c>
      <c r="AQ91" s="39">
        <v>0</v>
      </c>
      <c r="AR91" s="39">
        <v>0</v>
      </c>
      <c r="AS91" s="39">
        <v>0</v>
      </c>
      <c r="AT91" s="39">
        <v>0</v>
      </c>
      <c r="AU91" s="39">
        <v>6.7750140000000002E-3</v>
      </c>
      <c r="AV91" s="39" t="s">
        <v>12</v>
      </c>
      <c r="AW91" s="39" t="s">
        <v>78</v>
      </c>
      <c r="AX91" s="39" t="s">
        <v>225</v>
      </c>
      <c r="AY91" s="39" t="s">
        <v>78</v>
      </c>
    </row>
    <row r="92" spans="1:51" x14ac:dyDescent="0.2">
      <c r="A92" s="40" t="str">
        <f t="shared" si="1"/>
        <v>HIERMFGEDAD6-11m</v>
      </c>
      <c r="B92" s="39">
        <v>91</v>
      </c>
      <c r="C92" s="39">
        <v>62</v>
      </c>
      <c r="D92" s="39">
        <v>5.194368882</v>
      </c>
      <c r="E92" s="39">
        <v>0.75054855899999995</v>
      </c>
      <c r="F92" s="39">
        <v>1.5039783739999999</v>
      </c>
      <c r="G92" s="39">
        <v>3.723320738</v>
      </c>
      <c r="H92" s="39">
        <v>6.6654170260000001</v>
      </c>
      <c r="I92" s="39">
        <v>24.531888909999999</v>
      </c>
      <c r="J92" s="39">
        <v>5.3928972110000002</v>
      </c>
      <c r="K92" s="39">
        <v>43.670880609999998</v>
      </c>
      <c r="L92" s="39">
        <v>4.9529676870000001</v>
      </c>
      <c r="M92" s="39">
        <v>2.3222612279999999</v>
      </c>
      <c r="N92" s="39">
        <v>6.6083947079999996</v>
      </c>
      <c r="O92" s="39">
        <v>0.307472892</v>
      </c>
      <c r="P92" s="39">
        <v>0.30732000300000001</v>
      </c>
      <c r="Q92" s="39">
        <v>0.97525055000000005</v>
      </c>
      <c r="R92" s="39">
        <v>0.36984400000000001</v>
      </c>
      <c r="S92" s="39">
        <v>0.30732000300000001</v>
      </c>
      <c r="T92" s="39">
        <v>1.0174676140000001</v>
      </c>
      <c r="U92" s="39">
        <v>3.848676851</v>
      </c>
      <c r="V92" s="39">
        <v>2.3655189750000001</v>
      </c>
      <c r="W92" s="39">
        <v>5.0636187450000003</v>
      </c>
      <c r="X92" s="39">
        <v>15.796704030000001</v>
      </c>
      <c r="Y92" s="39">
        <v>7.805485225</v>
      </c>
      <c r="Z92" s="39">
        <v>24.345767049999999</v>
      </c>
      <c r="AA92" s="39">
        <v>17.146169059999998</v>
      </c>
      <c r="AB92" s="39">
        <v>13.53908992</v>
      </c>
      <c r="AC92" s="39">
        <v>24.345767049999999</v>
      </c>
      <c r="AD92" s="39">
        <v>1.6485139559999999</v>
      </c>
      <c r="AE92" s="39">
        <v>0.35883342200000001</v>
      </c>
      <c r="AF92" s="39">
        <v>2.3706065070000002</v>
      </c>
      <c r="AG92" s="39">
        <v>2.5860575940000001</v>
      </c>
      <c r="AH92" s="39">
        <v>1.7691747550000001</v>
      </c>
      <c r="AI92" s="39">
        <v>4.7167607370000004</v>
      </c>
      <c r="AJ92" s="39">
        <v>4.7584020760000003</v>
      </c>
      <c r="AK92" s="39">
        <v>2.98034139</v>
      </c>
      <c r="AL92" s="39">
        <v>6.0542183039999999</v>
      </c>
      <c r="AM92" s="39">
        <v>7.6538066919999999</v>
      </c>
      <c r="AN92" s="39">
        <v>5.0946279810000004</v>
      </c>
      <c r="AO92" s="39">
        <v>14.941257739999999</v>
      </c>
      <c r="AP92" s="39">
        <v>1.78237614</v>
      </c>
      <c r="AQ92" s="39">
        <v>1.420597023</v>
      </c>
      <c r="AR92" s="39">
        <v>2.4093278539999998</v>
      </c>
      <c r="AS92" s="39">
        <v>6.5971658739999999</v>
      </c>
      <c r="AT92" s="39">
        <v>4.7662882809999996</v>
      </c>
      <c r="AU92" s="39">
        <v>12.113308590000001</v>
      </c>
      <c r="AV92" s="39" t="s">
        <v>13</v>
      </c>
      <c r="AW92" s="39" t="s">
        <v>78</v>
      </c>
      <c r="AX92" s="39" t="s">
        <v>225</v>
      </c>
      <c r="AY92" s="39" t="s">
        <v>78</v>
      </c>
    </row>
    <row r="93" spans="1:51" x14ac:dyDescent="0.2">
      <c r="A93" s="40" t="str">
        <f t="shared" si="1"/>
        <v>HIERMFGEDAD12-17m</v>
      </c>
      <c r="B93" s="39">
        <v>92</v>
      </c>
      <c r="C93" s="39">
        <v>77</v>
      </c>
      <c r="D93" s="39">
        <v>7.0020908449999997</v>
      </c>
      <c r="E93" s="39">
        <v>1.3475791130000001</v>
      </c>
      <c r="F93" s="39">
        <v>1.8846294610000001</v>
      </c>
      <c r="G93" s="39">
        <v>4.3608843180000001</v>
      </c>
      <c r="H93" s="39">
        <v>9.6432973719999993</v>
      </c>
      <c r="I93" s="39">
        <v>77.690289300000003</v>
      </c>
      <c r="J93" s="39">
        <v>-2.1480223289999998</v>
      </c>
      <c r="K93" s="39">
        <v>157.52860089999999</v>
      </c>
      <c r="L93" s="39">
        <v>8.8142095109999996</v>
      </c>
      <c r="M93" s="39" t="s">
        <v>234</v>
      </c>
      <c r="N93" s="39">
        <v>12.551039830000001</v>
      </c>
      <c r="O93" s="39">
        <v>0.184501317</v>
      </c>
      <c r="P93" s="39">
        <v>0</v>
      </c>
      <c r="Q93" s="39">
        <v>0.72182508999999995</v>
      </c>
      <c r="R93" s="39">
        <v>0.59364683799999995</v>
      </c>
      <c r="S93" s="39">
        <v>0</v>
      </c>
      <c r="T93" s="39">
        <v>1.04648797</v>
      </c>
      <c r="U93" s="39">
        <v>4.1487505489999998</v>
      </c>
      <c r="V93" s="39">
        <v>2.6417411190000002</v>
      </c>
      <c r="W93" s="39">
        <v>7.2002438270000004</v>
      </c>
      <c r="X93" s="39">
        <v>21.874969719999999</v>
      </c>
      <c r="Y93" s="39">
        <v>11.450998459999999</v>
      </c>
      <c r="Z93" s="39">
        <v>64.138559880000003</v>
      </c>
      <c r="AA93" s="39">
        <v>25.665091579999999</v>
      </c>
      <c r="AB93" s="39">
        <v>19.34560025</v>
      </c>
      <c r="AC93" s="39">
        <v>64.138559880000003</v>
      </c>
      <c r="AD93" s="39">
        <v>1.7829049050000001</v>
      </c>
      <c r="AE93" s="39">
        <v>0.65557610799999999</v>
      </c>
      <c r="AF93" s="39">
        <v>2.564582487</v>
      </c>
      <c r="AG93" s="39">
        <v>2.8135983000000002</v>
      </c>
      <c r="AH93" s="39">
        <v>2.0086833240000002</v>
      </c>
      <c r="AI93" s="39">
        <v>4.8487543799999999</v>
      </c>
      <c r="AJ93" s="39">
        <v>5.6698496580000004</v>
      </c>
      <c r="AK93" s="39">
        <v>3.6893746350000001</v>
      </c>
      <c r="AL93" s="39">
        <v>8.7403950800000008</v>
      </c>
      <c r="AM93" s="39">
        <v>9.3403492289999992</v>
      </c>
      <c r="AN93" s="39">
        <v>7.3224501980000003</v>
      </c>
      <c r="AO93" s="39">
        <v>19.26672636</v>
      </c>
      <c r="AP93" s="39">
        <v>1.8834637569999999</v>
      </c>
      <c r="AQ93" s="39">
        <v>1.2424702949999999</v>
      </c>
      <c r="AR93" s="39">
        <v>2.7239760689999999</v>
      </c>
      <c r="AS93" s="39">
        <v>8.5646532820000001</v>
      </c>
      <c r="AT93" s="39">
        <v>6.3917414370000003</v>
      </c>
      <c r="AU93" s="39">
        <v>11.816973490000001</v>
      </c>
      <c r="AV93" s="39" t="s">
        <v>14</v>
      </c>
      <c r="AW93" s="39" t="s">
        <v>78</v>
      </c>
      <c r="AX93" s="39" t="s">
        <v>225</v>
      </c>
      <c r="AY93" s="39" t="s">
        <v>78</v>
      </c>
    </row>
    <row r="94" spans="1:51" x14ac:dyDescent="0.2">
      <c r="A94" s="40" t="str">
        <f t="shared" si="1"/>
        <v>HIERMFGEDAD18-23m</v>
      </c>
      <c r="B94" s="39">
        <v>93</v>
      </c>
      <c r="C94" s="39">
        <v>48</v>
      </c>
      <c r="D94" s="39">
        <v>6.2766648409999997</v>
      </c>
      <c r="E94" s="39">
        <v>0.97617415399999996</v>
      </c>
      <c r="F94" s="39">
        <v>1.7653214150000001</v>
      </c>
      <c r="G94" s="39">
        <v>4.3633986560000002</v>
      </c>
      <c r="H94" s="39">
        <v>8.189931026</v>
      </c>
      <c r="I94" s="39">
        <v>27.158498380000001</v>
      </c>
      <c r="J94" s="39">
        <v>-3.256484011</v>
      </c>
      <c r="K94" s="39">
        <v>57.573480779999997</v>
      </c>
      <c r="L94" s="39">
        <v>5.21138162</v>
      </c>
      <c r="M94" s="39" t="s">
        <v>234</v>
      </c>
      <c r="N94" s="39">
        <v>7.587719076</v>
      </c>
      <c r="O94" s="39">
        <v>0.60245656800000003</v>
      </c>
      <c r="P94" s="39">
        <v>0.47372525599999998</v>
      </c>
      <c r="Q94" s="39">
        <v>1.4278741100000001</v>
      </c>
      <c r="R94" s="39">
        <v>0.90945343499999998</v>
      </c>
      <c r="S94" s="39">
        <v>0.47372525599999998</v>
      </c>
      <c r="T94" s="39">
        <v>1.954154494</v>
      </c>
      <c r="U94" s="39">
        <v>4.7414086580000001</v>
      </c>
      <c r="V94" s="39">
        <v>4.387597972</v>
      </c>
      <c r="W94" s="39">
        <v>5.7053119680000002</v>
      </c>
      <c r="X94" s="39">
        <v>13.81354704</v>
      </c>
      <c r="Y94" s="39">
        <v>8.2393051209999992</v>
      </c>
      <c r="Z94" s="39">
        <v>40.402562199999998</v>
      </c>
      <c r="AA94" s="39">
        <v>17.090598190000001</v>
      </c>
      <c r="AB94" s="39">
        <v>12.095770310000001</v>
      </c>
      <c r="AC94" s="39">
        <v>40.402562199999998</v>
      </c>
      <c r="AD94" s="39">
        <v>2.9062238979999999</v>
      </c>
      <c r="AE94" s="39">
        <v>1.0579521359999999</v>
      </c>
      <c r="AF94" s="39">
        <v>3.987612618</v>
      </c>
      <c r="AG94" s="39">
        <v>4.3997278040000003</v>
      </c>
      <c r="AH94" s="39">
        <v>3.4225723530000001</v>
      </c>
      <c r="AI94" s="39">
        <v>4.7514063169999998</v>
      </c>
      <c r="AJ94" s="39">
        <v>5.701155183</v>
      </c>
      <c r="AK94" s="39">
        <v>4.5902523640000004</v>
      </c>
      <c r="AL94" s="39">
        <v>7.4867422619999999</v>
      </c>
      <c r="AM94" s="39">
        <v>8.0063564819999993</v>
      </c>
      <c r="AN94" s="39">
        <v>5.7078644819999997</v>
      </c>
      <c r="AO94" s="39">
        <v>20.68999586</v>
      </c>
      <c r="AP94" s="39">
        <v>3.4132920840000001</v>
      </c>
      <c r="AQ94" s="39">
        <v>2.1337108319999998</v>
      </c>
      <c r="AR94" s="39">
        <v>4.3926249239999997</v>
      </c>
      <c r="AS94" s="39">
        <v>7.4203043080000004</v>
      </c>
      <c r="AT94" s="39">
        <v>4.7489846929999997</v>
      </c>
      <c r="AU94" s="39">
        <v>23.40484962</v>
      </c>
      <c r="AV94" s="39" t="s">
        <v>15</v>
      </c>
      <c r="AW94" s="39" t="s">
        <v>78</v>
      </c>
      <c r="AX94" s="39" t="s">
        <v>225</v>
      </c>
      <c r="AY94" s="39" t="s">
        <v>78</v>
      </c>
    </row>
    <row r="95" spans="1:51" x14ac:dyDescent="0.2">
      <c r="A95" s="40" t="str">
        <f t="shared" si="1"/>
        <v>HIERMFSexoM</v>
      </c>
      <c r="B95" s="39">
        <v>94</v>
      </c>
      <c r="C95" s="39">
        <v>110</v>
      </c>
      <c r="D95" s="39">
        <v>5.3461779810000003</v>
      </c>
      <c r="E95" s="39">
        <v>1.0734003139999999</v>
      </c>
      <c r="F95" s="39">
        <v>2.2487739339999999</v>
      </c>
      <c r="G95" s="39">
        <v>3.2423520240000001</v>
      </c>
      <c r="H95" s="39">
        <v>7.450003938</v>
      </c>
      <c r="I95" s="39">
        <v>59.337791430000003</v>
      </c>
      <c r="J95" s="39">
        <v>-8.8710106839999998</v>
      </c>
      <c r="K95" s="39">
        <v>127.5465935</v>
      </c>
      <c r="L95" s="39">
        <v>7.703102715</v>
      </c>
      <c r="M95" s="39" t="s">
        <v>234</v>
      </c>
      <c r="N95" s="39">
        <v>11.2936528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2.8912409999999999E-2</v>
      </c>
      <c r="U95" s="39">
        <v>3.3904798060000001</v>
      </c>
      <c r="V95" s="39">
        <v>2.5475594080000001</v>
      </c>
      <c r="W95" s="39">
        <v>4.7270124259999999</v>
      </c>
      <c r="X95" s="39">
        <v>17.023385640000001</v>
      </c>
      <c r="Y95" s="39">
        <v>8.4136303300000002</v>
      </c>
      <c r="Z95" s="39">
        <v>64.138559880000003</v>
      </c>
      <c r="AA95" s="39">
        <v>22.086714740000001</v>
      </c>
      <c r="AB95" s="39">
        <v>13.45012418</v>
      </c>
      <c r="AC95" s="39">
        <v>64.138559880000003</v>
      </c>
      <c r="AD95" s="39">
        <v>1.2600636059999999</v>
      </c>
      <c r="AE95" s="39">
        <v>4.9068970000000003E-3</v>
      </c>
      <c r="AF95" s="39">
        <v>1.887951664</v>
      </c>
      <c r="AG95" s="39">
        <v>2.6717382180000002</v>
      </c>
      <c r="AH95" s="39">
        <v>1.884119184</v>
      </c>
      <c r="AI95" s="39">
        <v>3.413790568</v>
      </c>
      <c r="AJ95" s="39">
        <v>4.4613925310000004</v>
      </c>
      <c r="AK95" s="39">
        <v>3.1161244159999999</v>
      </c>
      <c r="AL95" s="39">
        <v>5.6975420049999999</v>
      </c>
      <c r="AM95" s="39">
        <v>7.0684874879999997</v>
      </c>
      <c r="AN95" s="39">
        <v>4.83669612</v>
      </c>
      <c r="AO95" s="39">
        <v>15.031996769999999</v>
      </c>
      <c r="AP95" s="39">
        <v>1.6080609429999999</v>
      </c>
      <c r="AQ95" s="39">
        <v>0.18670563700000001</v>
      </c>
      <c r="AR95" s="39">
        <v>2.5579833980000002</v>
      </c>
      <c r="AS95" s="39">
        <v>5.8846243640000004</v>
      </c>
      <c r="AT95" s="39">
        <v>4.7034221110000001</v>
      </c>
      <c r="AU95" s="39">
        <v>8.3764460889999999</v>
      </c>
      <c r="AV95" s="39" t="s">
        <v>16</v>
      </c>
      <c r="AW95" s="39" t="s">
        <v>78</v>
      </c>
      <c r="AX95" s="39" t="s">
        <v>226</v>
      </c>
      <c r="AY95" s="39" t="s">
        <v>78</v>
      </c>
    </row>
    <row r="96" spans="1:51" x14ac:dyDescent="0.2">
      <c r="A96" s="40" t="str">
        <f t="shared" si="1"/>
        <v>HIERMFSexoF</v>
      </c>
      <c r="B96" s="39">
        <v>95</v>
      </c>
      <c r="C96" s="39">
        <v>111</v>
      </c>
      <c r="D96" s="39">
        <v>5.5637619190000001</v>
      </c>
      <c r="E96" s="39">
        <v>0.29119919500000002</v>
      </c>
      <c r="F96" s="39">
        <v>0.26602315100000001</v>
      </c>
      <c r="G96" s="39">
        <v>4.9930219850000004</v>
      </c>
      <c r="H96" s="39">
        <v>6.1345018529999997</v>
      </c>
      <c r="I96" s="39">
        <v>37.053745970000001</v>
      </c>
      <c r="J96" s="39">
        <v>23.141725940000001</v>
      </c>
      <c r="K96" s="39">
        <v>50.965766000000002</v>
      </c>
      <c r="L96" s="39">
        <v>6.0871788179999999</v>
      </c>
      <c r="M96" s="39">
        <v>4.8105847810000002</v>
      </c>
      <c r="N96" s="39">
        <v>7.1390311669999997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3.8467959920000001</v>
      </c>
      <c r="V96" s="39">
        <v>2.4288066380000002</v>
      </c>
      <c r="W96" s="39">
        <v>5.1348342730000001</v>
      </c>
      <c r="X96" s="39">
        <v>18.46301733</v>
      </c>
      <c r="Y96" s="39">
        <v>13.6737956</v>
      </c>
      <c r="Z96" s="39">
        <v>25.82811761</v>
      </c>
      <c r="AA96" s="39">
        <v>20.169003119999999</v>
      </c>
      <c r="AB96" s="39">
        <v>14.92216719</v>
      </c>
      <c r="AC96" s="39">
        <v>40.402562199999998</v>
      </c>
      <c r="AD96" s="39">
        <v>0.73270620200000003</v>
      </c>
      <c r="AE96" s="39">
        <v>0</v>
      </c>
      <c r="AF96" s="39">
        <v>1.194156913</v>
      </c>
      <c r="AG96" s="39">
        <v>2.4438188040000002</v>
      </c>
      <c r="AH96" s="39">
        <v>1.76380279</v>
      </c>
      <c r="AI96" s="39">
        <v>3.8791455579999998</v>
      </c>
      <c r="AJ96" s="39">
        <v>5.125466834</v>
      </c>
      <c r="AK96" s="39">
        <v>3.8405746340000002</v>
      </c>
      <c r="AL96" s="39">
        <v>7.4019773180000001</v>
      </c>
      <c r="AM96" s="39">
        <v>8.7138616570000007</v>
      </c>
      <c r="AN96" s="39">
        <v>7.5723305239999998</v>
      </c>
      <c r="AO96" s="39">
        <v>10.925973949999999</v>
      </c>
      <c r="AP96" s="39">
        <v>1.1093292210000001</v>
      </c>
      <c r="AQ96" s="39">
        <v>0.69505803099999997</v>
      </c>
      <c r="AR96" s="39">
        <v>1.779966752</v>
      </c>
      <c r="AS96" s="39">
        <v>7.7356769319999996</v>
      </c>
      <c r="AT96" s="39">
        <v>6.0697786889999996</v>
      </c>
      <c r="AU96" s="39">
        <v>10.607432899999999</v>
      </c>
      <c r="AV96" s="39" t="s">
        <v>17</v>
      </c>
      <c r="AW96" s="39" t="s">
        <v>78</v>
      </c>
      <c r="AX96" s="39" t="s">
        <v>226</v>
      </c>
      <c r="AY96" s="39" t="s">
        <v>78</v>
      </c>
    </row>
    <row r="97" spans="1:51" x14ac:dyDescent="0.2">
      <c r="A97" s="40" t="str">
        <f t="shared" si="1"/>
        <v>HIERMFEstratoAlto</v>
      </c>
      <c r="B97" s="39">
        <v>96</v>
      </c>
      <c r="C97" s="39">
        <v>37</v>
      </c>
      <c r="D97" s="39">
        <v>8.951611819</v>
      </c>
      <c r="E97" s="39">
        <v>2.4756198070000002</v>
      </c>
      <c r="F97" s="39">
        <v>1.831026829</v>
      </c>
      <c r="G97" s="39">
        <v>4.0994861580000004</v>
      </c>
      <c r="H97" s="39">
        <v>13.803737480000001</v>
      </c>
      <c r="I97" s="39">
        <v>130.51457809999999</v>
      </c>
      <c r="J97" s="39">
        <v>11.216463040000001</v>
      </c>
      <c r="K97" s="39">
        <v>249.81269320000001</v>
      </c>
      <c r="L97" s="39">
        <v>11.424297709999999</v>
      </c>
      <c r="M97" s="39">
        <v>3.349098841</v>
      </c>
      <c r="N97" s="39">
        <v>15.80546403</v>
      </c>
      <c r="O97" s="39">
        <v>0</v>
      </c>
      <c r="P97" s="39">
        <v>0</v>
      </c>
      <c r="Q97" s="39">
        <v>0.25851514199999998</v>
      </c>
      <c r="R97" s="39">
        <v>0</v>
      </c>
      <c r="S97" s="39">
        <v>0</v>
      </c>
      <c r="T97" s="39">
        <v>0.52294507499999998</v>
      </c>
      <c r="U97" s="39">
        <v>5.6222568380000002</v>
      </c>
      <c r="V97" s="39">
        <v>1.88834619</v>
      </c>
      <c r="W97" s="39">
        <v>11.45576548</v>
      </c>
      <c r="X97" s="39">
        <v>24.243650689999999</v>
      </c>
      <c r="Y97" s="39">
        <v>16.243311089999999</v>
      </c>
      <c r="Z97" s="39">
        <v>64.138559880000003</v>
      </c>
      <c r="AA97" s="39">
        <v>32.979167539999999</v>
      </c>
      <c r="AB97" s="39">
        <v>19.000322130000001</v>
      </c>
      <c r="AC97" s="39">
        <v>64.138559880000003</v>
      </c>
      <c r="AD97" s="39">
        <v>1.878346442</v>
      </c>
      <c r="AE97" s="39">
        <v>0.64688317699999998</v>
      </c>
      <c r="AF97" s="39">
        <v>2.8166278070000001</v>
      </c>
      <c r="AG97" s="39">
        <v>4.7618591979999998</v>
      </c>
      <c r="AH97" s="39">
        <v>1.884567305</v>
      </c>
      <c r="AI97" s="39">
        <v>7.533398912</v>
      </c>
      <c r="AJ97" s="39">
        <v>7.7553631750000003</v>
      </c>
      <c r="AK97" s="39">
        <v>3.3445951690000002</v>
      </c>
      <c r="AL97" s="39">
        <v>17.589678339999999</v>
      </c>
      <c r="AM97" s="39">
        <v>12.189032940000001</v>
      </c>
      <c r="AN97" s="39">
        <v>7.8181573709999999</v>
      </c>
      <c r="AO97" s="39">
        <v>37.159264960000002</v>
      </c>
      <c r="AP97" s="39">
        <v>2.3532690010000001</v>
      </c>
      <c r="AQ97" s="39">
        <v>1.575303216</v>
      </c>
      <c r="AR97" s="39">
        <v>3.5562677499999999</v>
      </c>
      <c r="AS97" s="39">
        <v>10.061635600000001</v>
      </c>
      <c r="AT97" s="39">
        <v>7.5387708980000001</v>
      </c>
      <c r="AU97" s="39">
        <v>20.74609324</v>
      </c>
      <c r="AV97" s="39" t="s">
        <v>7</v>
      </c>
      <c r="AW97" s="39" t="s">
        <v>78</v>
      </c>
      <c r="AX97" s="39" t="s">
        <v>227</v>
      </c>
      <c r="AY97" s="39" t="s">
        <v>78</v>
      </c>
    </row>
    <row r="98" spans="1:51" x14ac:dyDescent="0.2">
      <c r="A98" s="40" t="str">
        <f t="shared" si="1"/>
        <v>HIERMFEstratoMedio Alto</v>
      </c>
      <c r="B98" s="39">
        <v>97</v>
      </c>
      <c r="C98" s="39">
        <v>56</v>
      </c>
      <c r="D98" s="39">
        <v>4.7476226199999996</v>
      </c>
      <c r="E98" s="39">
        <v>0.31656297700000002</v>
      </c>
      <c r="F98" s="39">
        <v>0.19227777500000001</v>
      </c>
      <c r="G98" s="39">
        <v>4.1271705870000002</v>
      </c>
      <c r="H98" s="39">
        <v>5.3680746539999999</v>
      </c>
      <c r="I98" s="39">
        <v>29.99910276</v>
      </c>
      <c r="J98" s="39">
        <v>13.28326568</v>
      </c>
      <c r="K98" s="39">
        <v>46.71493984</v>
      </c>
      <c r="L98" s="39">
        <v>5.4771436680000001</v>
      </c>
      <c r="M98" s="39">
        <v>3.6446214729999999</v>
      </c>
      <c r="N98" s="39">
        <v>6.834832832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39">
        <v>0</v>
      </c>
      <c r="U98" s="39">
        <v>3.7857477799999999</v>
      </c>
      <c r="V98" s="39">
        <v>2.8368166010000002</v>
      </c>
      <c r="W98" s="39">
        <v>4.3945502090000002</v>
      </c>
      <c r="X98" s="39">
        <v>10.135798100000001</v>
      </c>
      <c r="Y98" s="39">
        <v>8.4834642349999996</v>
      </c>
      <c r="Z98" s="39">
        <v>26.963671430000002</v>
      </c>
      <c r="AA98" s="39">
        <v>21.587744959999998</v>
      </c>
      <c r="AB98" s="39">
        <v>8.7845386209999994</v>
      </c>
      <c r="AC98" s="39">
        <v>28.54105281</v>
      </c>
      <c r="AD98" s="39">
        <v>1.0815788609999999</v>
      </c>
      <c r="AE98" s="39">
        <v>0.17753680599999999</v>
      </c>
      <c r="AF98" s="39">
        <v>1.5362586090000001</v>
      </c>
      <c r="AG98" s="39">
        <v>2.5330216239999999</v>
      </c>
      <c r="AH98" s="39">
        <v>2.3150704489999998</v>
      </c>
      <c r="AI98" s="39">
        <v>2.8285384759999999</v>
      </c>
      <c r="AJ98" s="39">
        <v>4.4777176169999997</v>
      </c>
      <c r="AK98" s="39">
        <v>3.9016868140000001</v>
      </c>
      <c r="AL98" s="39">
        <v>4.7522223459999999</v>
      </c>
      <c r="AM98" s="39">
        <v>7.0770166779999997</v>
      </c>
      <c r="AN98" s="39">
        <v>5.3951888710000002</v>
      </c>
      <c r="AO98" s="39">
        <v>8.3143305820000002</v>
      </c>
      <c r="AP98" s="39">
        <v>1.515165646</v>
      </c>
      <c r="AQ98" s="39">
        <v>1.0935946540000001</v>
      </c>
      <c r="AR98" s="39">
        <v>1.8450760850000001</v>
      </c>
      <c r="AS98" s="39">
        <v>5.9606781760000001</v>
      </c>
      <c r="AT98" s="39">
        <v>4.738970159</v>
      </c>
      <c r="AU98" s="39">
        <v>7.6868519690000001</v>
      </c>
      <c r="AV98" s="39" t="s">
        <v>8</v>
      </c>
      <c r="AW98" s="39" t="s">
        <v>78</v>
      </c>
      <c r="AX98" s="39" t="s">
        <v>227</v>
      </c>
      <c r="AY98" s="39" t="s">
        <v>78</v>
      </c>
    </row>
    <row r="99" spans="1:51" x14ac:dyDescent="0.2">
      <c r="A99" s="40" t="str">
        <f t="shared" si="1"/>
        <v>HIERMFEstratoMedio</v>
      </c>
      <c r="B99" s="39">
        <v>98</v>
      </c>
      <c r="C99" s="39">
        <v>13</v>
      </c>
      <c r="D99" s="39">
        <v>6.548251101</v>
      </c>
      <c r="E99" s="39">
        <v>1.151206492</v>
      </c>
      <c r="F99" s="39">
        <v>0.368240228</v>
      </c>
      <c r="G99" s="39">
        <v>4.2919278390000004</v>
      </c>
      <c r="H99" s="39">
        <v>8.8045743630000004</v>
      </c>
      <c r="I99" s="39">
        <v>47.69514349</v>
      </c>
      <c r="J99" s="39">
        <v>25.35093286</v>
      </c>
      <c r="K99" s="39">
        <v>70.039354119999999</v>
      </c>
      <c r="L99" s="39">
        <v>6.9061670619999997</v>
      </c>
      <c r="M99" s="39">
        <v>5.0349709889999996</v>
      </c>
      <c r="N99" s="39">
        <v>8.3689517930000008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39">
        <v>0</v>
      </c>
      <c r="U99" s="39">
        <v>4.166917303</v>
      </c>
      <c r="V99" s="39">
        <v>2.469034347</v>
      </c>
      <c r="W99" s="39">
        <v>5.8760887779999997</v>
      </c>
      <c r="X99" s="39">
        <v>16.708861420000002</v>
      </c>
      <c r="Y99" s="39">
        <v>12.39705769</v>
      </c>
      <c r="Z99" s="39">
        <v>22.005246669999998</v>
      </c>
      <c r="AA99" s="39">
        <v>18.827415519999999</v>
      </c>
      <c r="AB99" s="39">
        <v>12.850385299999999</v>
      </c>
      <c r="AC99" s="39">
        <v>22.005246669999998</v>
      </c>
      <c r="AD99" s="39">
        <v>0</v>
      </c>
      <c r="AE99" s="39">
        <v>0</v>
      </c>
      <c r="AF99" s="39">
        <v>0</v>
      </c>
      <c r="AG99" s="39">
        <v>1.191079872</v>
      </c>
      <c r="AH99" s="39">
        <v>0</v>
      </c>
      <c r="AI99" s="39">
        <v>5.6825862139999996</v>
      </c>
      <c r="AJ99" s="39">
        <v>7.140147979</v>
      </c>
      <c r="AK99" s="39">
        <v>0.41763503099999999</v>
      </c>
      <c r="AL99" s="39">
        <v>12.306783039999999</v>
      </c>
      <c r="AM99" s="39">
        <v>11.409262760000001</v>
      </c>
      <c r="AN99" s="39">
        <v>11.044931180000001</v>
      </c>
      <c r="AO99" s="39">
        <v>11.77359433</v>
      </c>
      <c r="AP99" s="39">
        <v>0</v>
      </c>
      <c r="AQ99" s="39">
        <v>0</v>
      </c>
      <c r="AR99" s="39">
        <v>0.12611979100000001</v>
      </c>
      <c r="AS99" s="39">
        <v>10.57601034</v>
      </c>
      <c r="AT99" s="39">
        <v>9.2279998140000004</v>
      </c>
      <c r="AU99" s="39">
        <v>11.71256077</v>
      </c>
      <c r="AV99" s="39" t="s">
        <v>9</v>
      </c>
      <c r="AW99" s="39" t="s">
        <v>78</v>
      </c>
      <c r="AX99" s="39" t="s">
        <v>227</v>
      </c>
      <c r="AY99" s="39" t="s">
        <v>78</v>
      </c>
    </row>
    <row r="100" spans="1:51" x14ac:dyDescent="0.2">
      <c r="A100" s="40" t="str">
        <f t="shared" si="1"/>
        <v>HIERMFEstratoMedio Bajo</v>
      </c>
      <c r="B100" s="39">
        <v>99</v>
      </c>
      <c r="C100" s="39">
        <v>29</v>
      </c>
      <c r="D100" s="39">
        <v>3.885865651</v>
      </c>
      <c r="E100" s="39">
        <v>0.92086039200000003</v>
      </c>
      <c r="F100" s="39">
        <v>1.272168851</v>
      </c>
      <c r="G100" s="39">
        <v>2.0810124480000001</v>
      </c>
      <c r="H100" s="39">
        <v>5.6907188529999999</v>
      </c>
      <c r="I100" s="39">
        <v>19.866956139999999</v>
      </c>
      <c r="J100" s="39">
        <v>-0.84030592500000001</v>
      </c>
      <c r="K100" s="39">
        <v>40.574218199999997</v>
      </c>
      <c r="L100" s="39">
        <v>4.4572363790000002</v>
      </c>
      <c r="M100" s="39" t="s">
        <v>234</v>
      </c>
      <c r="N100" s="39">
        <v>6.3697894939999999</v>
      </c>
      <c r="O100" s="39">
        <v>0</v>
      </c>
      <c r="P100" s="39">
        <v>0</v>
      </c>
      <c r="Q100" s="39">
        <v>0.58077157300000004</v>
      </c>
      <c r="R100" s="39">
        <v>0</v>
      </c>
      <c r="S100" s="39">
        <v>0</v>
      </c>
      <c r="T100" s="39">
        <v>0.63175259900000003</v>
      </c>
      <c r="U100" s="39">
        <v>2.5505292549999998</v>
      </c>
      <c r="V100" s="39">
        <v>1.850133413</v>
      </c>
      <c r="W100" s="39">
        <v>3.08437735</v>
      </c>
      <c r="X100" s="39">
        <v>13.587289670000001</v>
      </c>
      <c r="Y100" s="39">
        <v>5.8882930480000004</v>
      </c>
      <c r="Z100" s="39">
        <v>18.364334459999998</v>
      </c>
      <c r="AA100" s="39">
        <v>16.42943498</v>
      </c>
      <c r="AB100" s="39">
        <v>7.876074687</v>
      </c>
      <c r="AC100" s="39">
        <v>18.364334459999998</v>
      </c>
      <c r="AD100" s="39">
        <v>0.635768114</v>
      </c>
      <c r="AE100" s="39">
        <v>0</v>
      </c>
      <c r="AF100" s="39">
        <v>1.7934508840000001</v>
      </c>
      <c r="AG100" s="39">
        <v>2.0124080370000001</v>
      </c>
      <c r="AH100" s="39">
        <v>0.80838189100000002</v>
      </c>
      <c r="AI100" s="39">
        <v>2.7452195709999998</v>
      </c>
      <c r="AJ100" s="39">
        <v>2.8517331690000001</v>
      </c>
      <c r="AK100" s="39">
        <v>2.6636351880000002</v>
      </c>
      <c r="AL100" s="39">
        <v>3.3690200180000001</v>
      </c>
      <c r="AM100" s="39">
        <v>5.678901615</v>
      </c>
      <c r="AN100" s="39">
        <v>3.4125571589999999</v>
      </c>
      <c r="AO100" s="39">
        <v>9.9235055729999999</v>
      </c>
      <c r="AP100" s="39">
        <v>1.3158298319999999</v>
      </c>
      <c r="AQ100" s="39">
        <v>0</v>
      </c>
      <c r="AR100" s="39">
        <v>2.6396870560000001</v>
      </c>
      <c r="AS100" s="39">
        <v>4.4849795690000001</v>
      </c>
      <c r="AT100" s="39">
        <v>3.4094163129999999</v>
      </c>
      <c r="AU100" s="39">
        <v>5.9830670120000002</v>
      </c>
      <c r="AV100" s="39" t="s">
        <v>10</v>
      </c>
      <c r="AW100" s="39" t="s">
        <v>78</v>
      </c>
      <c r="AX100" s="39" t="s">
        <v>227</v>
      </c>
      <c r="AY100" s="39" t="s">
        <v>78</v>
      </c>
    </row>
    <row r="101" spans="1:51" x14ac:dyDescent="0.2">
      <c r="A101" s="40" t="str">
        <f t="shared" si="1"/>
        <v>HIERMFEstratoBajo</v>
      </c>
      <c r="B101" s="39">
        <v>100</v>
      </c>
      <c r="C101" s="39">
        <v>86</v>
      </c>
      <c r="D101" s="39">
        <v>4.497164283</v>
      </c>
      <c r="E101" s="39">
        <v>0.25947667000000002</v>
      </c>
      <c r="F101" s="39">
        <v>1.3700719210000001</v>
      </c>
      <c r="G101" s="39">
        <v>3.9885993540000002</v>
      </c>
      <c r="H101" s="39">
        <v>5.0057292120000003</v>
      </c>
      <c r="I101" s="39">
        <v>22.82784547</v>
      </c>
      <c r="J101" s="39">
        <v>11.86305456</v>
      </c>
      <c r="K101" s="39">
        <v>33.792636379999998</v>
      </c>
      <c r="L101" s="39">
        <v>4.7778494609999997</v>
      </c>
      <c r="M101" s="39">
        <v>3.4442785260000002</v>
      </c>
      <c r="N101" s="39">
        <v>5.813143416</v>
      </c>
      <c r="O101" s="39">
        <v>0</v>
      </c>
      <c r="P101" s="39">
        <v>0</v>
      </c>
      <c r="Q101" s="39">
        <v>0</v>
      </c>
      <c r="R101" s="39">
        <v>0</v>
      </c>
      <c r="S101" s="39">
        <v>0</v>
      </c>
      <c r="T101" s="39">
        <v>0.100788591</v>
      </c>
      <c r="U101" s="39">
        <v>3.581386663</v>
      </c>
      <c r="V101" s="39">
        <v>3.1185055959999999</v>
      </c>
      <c r="W101" s="39">
        <v>3.7945159949999998</v>
      </c>
      <c r="X101" s="39">
        <v>11.182846509999999</v>
      </c>
      <c r="Y101" s="39">
        <v>9.2729784350000006</v>
      </c>
      <c r="Z101" s="39">
        <v>13.209203970000001</v>
      </c>
      <c r="AA101" s="39">
        <v>12.57502047</v>
      </c>
      <c r="AB101" s="39">
        <v>11.25738104</v>
      </c>
      <c r="AC101" s="39">
        <v>13.43338915</v>
      </c>
      <c r="AD101" s="39">
        <v>1.410784493</v>
      </c>
      <c r="AE101" s="39">
        <v>1.1612196050000001</v>
      </c>
      <c r="AF101" s="39">
        <v>1.5673222339999999</v>
      </c>
      <c r="AG101" s="39">
        <v>2.665299165</v>
      </c>
      <c r="AH101" s="39">
        <v>2.4416885380000002</v>
      </c>
      <c r="AI101" s="39">
        <v>3.3676840079999999</v>
      </c>
      <c r="AJ101" s="39">
        <v>4.7014655809999999</v>
      </c>
      <c r="AK101" s="39">
        <v>3.7337690619999999</v>
      </c>
      <c r="AL101" s="39">
        <v>4.8510537539999996</v>
      </c>
      <c r="AM101" s="39">
        <v>6.6341698009999996</v>
      </c>
      <c r="AN101" s="39">
        <v>5.7186259220000002</v>
      </c>
      <c r="AO101" s="39">
        <v>7.4121346829999997</v>
      </c>
      <c r="AP101" s="39">
        <v>1.7690694499999999</v>
      </c>
      <c r="AQ101" s="39">
        <v>1.4132299669999999</v>
      </c>
      <c r="AR101" s="39">
        <v>2.117432467</v>
      </c>
      <c r="AS101" s="39">
        <v>5.7579819480000003</v>
      </c>
      <c r="AT101" s="39">
        <v>5.085501528</v>
      </c>
      <c r="AU101" s="39">
        <v>6.692197706</v>
      </c>
      <c r="AV101" s="39" t="s">
        <v>11</v>
      </c>
      <c r="AW101" s="39" t="s">
        <v>78</v>
      </c>
      <c r="AX101" s="39" t="s">
        <v>227</v>
      </c>
      <c r="AY101" s="39" t="s">
        <v>78</v>
      </c>
    </row>
    <row r="102" spans="1:51" x14ac:dyDescent="0.2">
      <c r="A102" s="40" t="str">
        <f t="shared" si="1"/>
        <v>HIERMFESQA2</v>
      </c>
      <c r="B102" s="39">
        <v>101</v>
      </c>
      <c r="C102" s="39">
        <v>117</v>
      </c>
      <c r="D102" s="39">
        <v>5.104834951</v>
      </c>
      <c r="E102" s="39">
        <v>0.58436856199999998</v>
      </c>
      <c r="F102" s="39">
        <v>1.0324441369999999</v>
      </c>
      <c r="G102" s="39">
        <v>3.959493616</v>
      </c>
      <c r="H102" s="39">
        <v>6.2501762860000003</v>
      </c>
      <c r="I102" s="39">
        <v>40.622874709999998</v>
      </c>
      <c r="J102" s="39">
        <v>20.649120400000001</v>
      </c>
      <c r="K102" s="39">
        <v>60.596629030000003</v>
      </c>
      <c r="L102" s="39">
        <v>6.373607668</v>
      </c>
      <c r="M102" s="39">
        <v>4.5441303230000001</v>
      </c>
      <c r="N102" s="39">
        <v>7.7843836639999999</v>
      </c>
      <c r="O102" s="39">
        <v>0</v>
      </c>
      <c r="P102" s="39">
        <v>0</v>
      </c>
      <c r="Q102" s="39">
        <v>0</v>
      </c>
      <c r="R102" s="39">
        <v>0</v>
      </c>
      <c r="S102" s="39">
        <v>0</v>
      </c>
      <c r="T102" s="39">
        <v>0.486458952</v>
      </c>
      <c r="U102" s="39">
        <v>2.9996766419999998</v>
      </c>
      <c r="V102" s="39">
        <v>2.1365370970000002</v>
      </c>
      <c r="W102" s="39">
        <v>4.7044764060000004</v>
      </c>
      <c r="X102" s="39">
        <v>19.872241949999999</v>
      </c>
      <c r="Y102" s="39">
        <v>13.50848139</v>
      </c>
      <c r="Z102" s="39">
        <v>27.7133273</v>
      </c>
      <c r="AA102" s="39">
        <v>24.934109899999999</v>
      </c>
      <c r="AB102" s="39">
        <v>14.231026099999999</v>
      </c>
      <c r="AC102" s="39">
        <v>35.737905339999998</v>
      </c>
      <c r="AD102" s="39">
        <v>0.76058333300000003</v>
      </c>
      <c r="AE102" s="39">
        <v>0</v>
      </c>
      <c r="AF102" s="39">
        <v>1.804937904</v>
      </c>
      <c r="AG102" s="39">
        <v>2.391927119</v>
      </c>
      <c r="AH102" s="39">
        <v>1.8355562590000001</v>
      </c>
      <c r="AI102" s="39">
        <v>2.8311113919999999</v>
      </c>
      <c r="AJ102" s="39">
        <v>4.2873499830000004</v>
      </c>
      <c r="AK102" s="39">
        <v>2.991859023</v>
      </c>
      <c r="AL102" s="39">
        <v>5.7053359199999996</v>
      </c>
      <c r="AM102" s="39">
        <v>7.3867611850000001</v>
      </c>
      <c r="AN102" s="39">
        <v>5.6984009000000002</v>
      </c>
      <c r="AO102" s="39">
        <v>12.2744163</v>
      </c>
      <c r="AP102" s="39">
        <v>1.4461475239999999</v>
      </c>
      <c r="AQ102" s="39">
        <v>0.21191254200000001</v>
      </c>
      <c r="AR102" s="39">
        <v>1.8664472489999999</v>
      </c>
      <c r="AS102" s="39">
        <v>6.3853400249999996</v>
      </c>
      <c r="AT102" s="39">
        <v>4.7406399879999999</v>
      </c>
      <c r="AU102" s="39">
        <v>8.0057015739999997</v>
      </c>
      <c r="AV102" s="39" t="s">
        <v>4</v>
      </c>
      <c r="AW102" s="39" t="s">
        <v>78</v>
      </c>
      <c r="AX102" s="39" t="s">
        <v>228</v>
      </c>
      <c r="AY102" s="39" t="s">
        <v>78</v>
      </c>
    </row>
    <row r="103" spans="1:51" x14ac:dyDescent="0.2">
      <c r="A103" s="40" t="str">
        <f t="shared" si="1"/>
        <v>HIERMFESQC3</v>
      </c>
      <c r="B103" s="39">
        <v>102</v>
      </c>
      <c r="C103" s="39">
        <v>104</v>
      </c>
      <c r="D103" s="39">
        <v>5.8645401230000003</v>
      </c>
      <c r="E103" s="39">
        <v>0.97866093099999996</v>
      </c>
      <c r="F103" s="39">
        <v>1.897640505</v>
      </c>
      <c r="G103" s="39">
        <v>3.9463999460000001</v>
      </c>
      <c r="H103" s="39">
        <v>7.7826803</v>
      </c>
      <c r="I103" s="39">
        <v>55.117138390000001</v>
      </c>
      <c r="J103" s="39">
        <v>2.3431801540000001</v>
      </c>
      <c r="K103" s="39">
        <v>107.8910966</v>
      </c>
      <c r="L103" s="39">
        <v>7.4240917550000001</v>
      </c>
      <c r="M103" s="39">
        <v>1.530744967</v>
      </c>
      <c r="N103" s="39">
        <v>10.38706391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39">
        <v>4.24698E-3</v>
      </c>
      <c r="U103" s="39">
        <v>4.138587255</v>
      </c>
      <c r="V103" s="39">
        <v>2.618528784</v>
      </c>
      <c r="W103" s="39">
        <v>5.5436518279999998</v>
      </c>
      <c r="X103" s="39">
        <v>17.113257839999999</v>
      </c>
      <c r="Y103" s="39">
        <v>11.918703369999999</v>
      </c>
      <c r="Z103" s="39">
        <v>64.138559880000003</v>
      </c>
      <c r="AA103" s="39">
        <v>19.390718979999999</v>
      </c>
      <c r="AB103" s="39">
        <v>13.65686844</v>
      </c>
      <c r="AC103" s="39">
        <v>64.138559880000003</v>
      </c>
      <c r="AD103" s="39">
        <v>0.87286354700000002</v>
      </c>
      <c r="AE103" s="39">
        <v>0</v>
      </c>
      <c r="AF103" s="39">
        <v>2.007115566</v>
      </c>
      <c r="AG103" s="39">
        <v>2.7684637799999998</v>
      </c>
      <c r="AH103" s="39">
        <v>2.000764722</v>
      </c>
      <c r="AI103" s="39">
        <v>4.3783847549999999</v>
      </c>
      <c r="AJ103" s="39">
        <v>5.0467217800000004</v>
      </c>
      <c r="AK103" s="39">
        <v>3.8672239230000001</v>
      </c>
      <c r="AL103" s="39">
        <v>7.757831511</v>
      </c>
      <c r="AM103" s="39">
        <v>8.5972862800000005</v>
      </c>
      <c r="AN103" s="39">
        <v>6.8893887539999996</v>
      </c>
      <c r="AO103" s="39">
        <v>12.43423827</v>
      </c>
      <c r="AP103" s="39">
        <v>1.5187271790000001</v>
      </c>
      <c r="AQ103" s="39">
        <v>1.8834699999999999E-3</v>
      </c>
      <c r="AR103" s="39">
        <v>2.6553710920000002</v>
      </c>
      <c r="AS103" s="39">
        <v>8.1923894819999994</v>
      </c>
      <c r="AT103" s="39">
        <v>5.3442923670000004</v>
      </c>
      <c r="AU103" s="39">
        <v>11.784653759999999</v>
      </c>
      <c r="AV103" s="39" t="s">
        <v>5</v>
      </c>
      <c r="AW103" s="39" t="s">
        <v>78</v>
      </c>
      <c r="AX103" s="39" t="s">
        <v>228</v>
      </c>
      <c r="AY103" s="39" t="s">
        <v>78</v>
      </c>
    </row>
    <row r="104" spans="1:51" x14ac:dyDescent="0.2">
      <c r="A104" s="40" t="str">
        <f t="shared" si="1"/>
        <v>HIERMFR24JR</v>
      </c>
      <c r="B104" s="39">
        <v>103</v>
      </c>
      <c r="C104" s="39">
        <v>97</v>
      </c>
      <c r="D104" s="39">
        <v>5.7142420730000003</v>
      </c>
      <c r="E104" s="39">
        <v>0.36239882800000001</v>
      </c>
      <c r="F104" s="39">
        <v>0.460544173</v>
      </c>
      <c r="G104" s="39">
        <v>5.0039534210000003</v>
      </c>
      <c r="H104" s="39">
        <v>6.4245307240000002</v>
      </c>
      <c r="I104" s="39">
        <v>28.969527459999998</v>
      </c>
      <c r="J104" s="39">
        <v>11.947137290000001</v>
      </c>
      <c r="K104" s="39">
        <v>45.991917639999997</v>
      </c>
      <c r="L104" s="39">
        <v>5.38233476</v>
      </c>
      <c r="M104" s="39">
        <v>3.4564631189999999</v>
      </c>
      <c r="N104" s="39">
        <v>6.7817341170000001</v>
      </c>
      <c r="O104" s="39">
        <v>0</v>
      </c>
      <c r="P104" s="39">
        <v>0</v>
      </c>
      <c r="Q104" s="39">
        <v>1.005646729</v>
      </c>
      <c r="R104" s="39">
        <v>0.66102074499999997</v>
      </c>
      <c r="S104" s="39">
        <v>0</v>
      </c>
      <c r="T104" s="39">
        <v>1.065188703</v>
      </c>
      <c r="U104" s="39">
        <v>4.4073304059999998</v>
      </c>
      <c r="V104" s="39">
        <v>2.7162009989999998</v>
      </c>
      <c r="W104" s="39">
        <v>5.1111454219999999</v>
      </c>
      <c r="X104" s="39">
        <v>15.07470324</v>
      </c>
      <c r="Y104" s="39">
        <v>12.08878034</v>
      </c>
      <c r="Z104" s="39">
        <v>40.402562199999998</v>
      </c>
      <c r="AA104" s="39">
        <v>18.7790438</v>
      </c>
      <c r="AB104" s="39">
        <v>13.720504590000001</v>
      </c>
      <c r="AC104" s="39">
        <v>40.402562199999998</v>
      </c>
      <c r="AD104" s="39">
        <v>1.6391841469999999</v>
      </c>
      <c r="AE104" s="39">
        <v>1.05822908</v>
      </c>
      <c r="AF104" s="39">
        <v>2.2956204950000001</v>
      </c>
      <c r="AG104" s="39">
        <v>2.6742070259999999</v>
      </c>
      <c r="AH104" s="39">
        <v>2.2356390510000002</v>
      </c>
      <c r="AI104" s="39">
        <v>4.4272063880000001</v>
      </c>
      <c r="AJ104" s="39">
        <v>5.2180977180000001</v>
      </c>
      <c r="AK104" s="39">
        <v>4.4723273929999996</v>
      </c>
      <c r="AL104" s="39">
        <v>6.7110469339999996</v>
      </c>
      <c r="AM104" s="39">
        <v>8.4545906409999994</v>
      </c>
      <c r="AN104" s="39">
        <v>7.252525597</v>
      </c>
      <c r="AO104" s="39">
        <v>11.92729827</v>
      </c>
      <c r="AP104" s="39">
        <v>1.8921131609999999</v>
      </c>
      <c r="AQ104" s="39">
        <v>1.5154930230000001</v>
      </c>
      <c r="AR104" s="39">
        <v>2.4749854650000001</v>
      </c>
      <c r="AS104" s="39">
        <v>7.8850261220000002</v>
      </c>
      <c r="AT104" s="39">
        <v>6.0463136479999999</v>
      </c>
      <c r="AU104" s="39">
        <v>8.9244219620000003</v>
      </c>
      <c r="AV104" s="39" t="s">
        <v>2</v>
      </c>
      <c r="AW104" s="39" t="s">
        <v>78</v>
      </c>
      <c r="AX104" s="39" t="s">
        <v>229</v>
      </c>
      <c r="AY104" s="39" t="s">
        <v>78</v>
      </c>
    </row>
    <row r="105" spans="1:51" x14ac:dyDescent="0.2">
      <c r="A105" s="40" t="str">
        <f t="shared" si="1"/>
        <v>HIERMFR24SR</v>
      </c>
      <c r="B105" s="39">
        <v>104</v>
      </c>
      <c r="C105" s="39">
        <v>124</v>
      </c>
      <c r="D105" s="39">
        <v>5.2442333740000002</v>
      </c>
      <c r="E105" s="39">
        <v>1.0187668729999999</v>
      </c>
      <c r="F105" s="39">
        <v>2.1363530320000002</v>
      </c>
      <c r="G105" s="39">
        <v>3.247486994</v>
      </c>
      <c r="H105" s="39">
        <v>7.2409797549999997</v>
      </c>
      <c r="I105" s="39">
        <v>63.380213269999999</v>
      </c>
      <c r="J105" s="39">
        <v>1.307594935</v>
      </c>
      <c r="K105" s="39">
        <v>125.4528316</v>
      </c>
      <c r="L105" s="39">
        <v>7.9611690890000002</v>
      </c>
      <c r="M105" s="39">
        <v>1.1435011740000001</v>
      </c>
      <c r="N105" s="39">
        <v>11.20057282</v>
      </c>
      <c r="O105" s="39">
        <v>0</v>
      </c>
      <c r="P105" s="39">
        <v>0</v>
      </c>
      <c r="Q105" s="39">
        <v>0</v>
      </c>
      <c r="R105" s="39">
        <v>0</v>
      </c>
      <c r="S105" s="39">
        <v>0</v>
      </c>
      <c r="T105" s="39">
        <v>0</v>
      </c>
      <c r="U105" s="39">
        <v>3.3755179150000001</v>
      </c>
      <c r="V105" s="39">
        <v>2.1730927680000001</v>
      </c>
      <c r="W105" s="39">
        <v>3.9688253310000001</v>
      </c>
      <c r="X105" s="39">
        <v>20.549021320000001</v>
      </c>
      <c r="Y105" s="39">
        <v>11.41330958</v>
      </c>
      <c r="Z105" s="39">
        <v>64.138559880000003</v>
      </c>
      <c r="AA105" s="39">
        <v>22.5288523</v>
      </c>
      <c r="AB105" s="39">
        <v>15.00204198</v>
      </c>
      <c r="AC105" s="39">
        <v>64.138559880000003</v>
      </c>
      <c r="AD105" s="39">
        <v>0</v>
      </c>
      <c r="AE105" s="39">
        <v>0</v>
      </c>
      <c r="AF105" s="39">
        <v>0.55592314200000004</v>
      </c>
      <c r="AG105" s="39">
        <v>2.0187928739999998</v>
      </c>
      <c r="AH105" s="39">
        <v>0.62330365700000001</v>
      </c>
      <c r="AI105" s="39">
        <v>3.3766544710000002</v>
      </c>
      <c r="AJ105" s="39">
        <v>4.0686339760000001</v>
      </c>
      <c r="AK105" s="39">
        <v>3.294318444</v>
      </c>
      <c r="AL105" s="39">
        <v>5.666881171</v>
      </c>
      <c r="AM105" s="39">
        <v>7.4460130290000004</v>
      </c>
      <c r="AN105" s="39">
        <v>4.9537903419999996</v>
      </c>
      <c r="AO105" s="39">
        <v>15.134045710000001</v>
      </c>
      <c r="AP105" s="39">
        <v>0.30773241499999998</v>
      </c>
      <c r="AQ105" s="39">
        <v>0</v>
      </c>
      <c r="AR105" s="39">
        <v>1.415421177</v>
      </c>
      <c r="AS105" s="39">
        <v>6.2356001670000003</v>
      </c>
      <c r="AT105" s="39">
        <v>4.713922266</v>
      </c>
      <c r="AU105" s="39">
        <v>9.3480465309999996</v>
      </c>
      <c r="AV105" s="39" t="s">
        <v>3</v>
      </c>
      <c r="AW105" s="39" t="s">
        <v>78</v>
      </c>
      <c r="AX105" s="39" t="s">
        <v>229</v>
      </c>
      <c r="AY105" s="39" t="s">
        <v>78</v>
      </c>
    </row>
    <row r="106" spans="1:51" x14ac:dyDescent="0.2">
      <c r="A106" s="40" t="str">
        <f t="shared" si="1"/>
        <v>HIERMFEXNRA2JR</v>
      </c>
      <c r="B106" s="39">
        <v>105</v>
      </c>
      <c r="C106" s="39">
        <v>55</v>
      </c>
      <c r="D106" s="39">
        <v>5.148895499</v>
      </c>
      <c r="E106" s="39">
        <v>0.614136656</v>
      </c>
      <c r="F106" s="39">
        <v>0.68511332899999999</v>
      </c>
      <c r="G106" s="39">
        <v>3.945209771</v>
      </c>
      <c r="H106" s="39">
        <v>6.3525812269999999</v>
      </c>
      <c r="I106" s="39">
        <v>31.675055459999999</v>
      </c>
      <c r="J106" s="39">
        <v>2.2958924879999998</v>
      </c>
      <c r="K106" s="39">
        <v>61.054218429999999</v>
      </c>
      <c r="L106" s="39">
        <v>5.6280596530000002</v>
      </c>
      <c r="M106" s="39">
        <v>1.5152202770000001</v>
      </c>
      <c r="N106" s="39">
        <v>7.8137198840000002</v>
      </c>
      <c r="O106" s="39">
        <v>0</v>
      </c>
      <c r="P106" s="39">
        <v>0</v>
      </c>
      <c r="Q106" s="39">
        <v>1.1009012929999999</v>
      </c>
      <c r="R106" s="39">
        <v>0</v>
      </c>
      <c r="S106" s="39">
        <v>0</v>
      </c>
      <c r="T106" s="39">
        <v>1.306932134</v>
      </c>
      <c r="U106" s="39">
        <v>2.8477940460000002</v>
      </c>
      <c r="V106" s="39">
        <v>2.3819635730000002</v>
      </c>
      <c r="W106" s="39">
        <v>5.0032467470000004</v>
      </c>
      <c r="X106" s="39">
        <v>14.11562807</v>
      </c>
      <c r="Y106" s="39">
        <v>8.5422964429999997</v>
      </c>
      <c r="Z106" s="39">
        <v>25.91598406</v>
      </c>
      <c r="AA106" s="39">
        <v>24.49370154</v>
      </c>
      <c r="AB106" s="39">
        <v>13.397177750000001</v>
      </c>
      <c r="AC106" s="39">
        <v>25.91598406</v>
      </c>
      <c r="AD106" s="39">
        <v>1.5414627059999999</v>
      </c>
      <c r="AE106" s="39">
        <v>0.79054345000000004</v>
      </c>
      <c r="AF106" s="39">
        <v>1.8286577850000001</v>
      </c>
      <c r="AG106" s="39">
        <v>2.413311378</v>
      </c>
      <c r="AH106" s="39">
        <v>1.857640263</v>
      </c>
      <c r="AI106" s="39">
        <v>2.81427461</v>
      </c>
      <c r="AJ106" s="39">
        <v>4.7032161170000002</v>
      </c>
      <c r="AK106" s="39">
        <v>2.5473870839999999</v>
      </c>
      <c r="AL106" s="39">
        <v>7.0961478590000002</v>
      </c>
      <c r="AM106" s="39">
        <v>7.3883691059999999</v>
      </c>
      <c r="AN106" s="39">
        <v>5.2001795169999996</v>
      </c>
      <c r="AO106" s="39">
        <v>13.942699770000001</v>
      </c>
      <c r="AP106" s="39">
        <v>1.727167205</v>
      </c>
      <c r="AQ106" s="39">
        <v>1.30052137</v>
      </c>
      <c r="AR106" s="39">
        <v>2.2082023350000002</v>
      </c>
      <c r="AS106" s="39">
        <v>6.8024183100000002</v>
      </c>
      <c r="AT106" s="39">
        <v>4.703381244</v>
      </c>
      <c r="AU106" s="39">
        <v>12.945672910000001</v>
      </c>
      <c r="AV106" s="39" t="s">
        <v>230</v>
      </c>
      <c r="AW106" s="39" t="s">
        <v>78</v>
      </c>
      <c r="AX106" s="39" t="s">
        <v>231</v>
      </c>
      <c r="AY106" s="39" t="s">
        <v>78</v>
      </c>
    </row>
    <row r="107" spans="1:51" x14ac:dyDescent="0.2">
      <c r="A107" s="40" t="str">
        <f t="shared" si="1"/>
        <v>HIERMFEXNRA2SR</v>
      </c>
      <c r="B107" s="39">
        <v>106</v>
      </c>
      <c r="C107" s="39">
        <v>62</v>
      </c>
      <c r="D107" s="39">
        <v>5.0598844999999999</v>
      </c>
      <c r="E107" s="39">
        <v>1.1212628710000001</v>
      </c>
      <c r="F107" s="39">
        <v>1.6276954990000001</v>
      </c>
      <c r="G107" s="39">
        <v>2.8622496559999999</v>
      </c>
      <c r="H107" s="39">
        <v>7.2575193430000002</v>
      </c>
      <c r="I107" s="39">
        <v>50.44720023</v>
      </c>
      <c r="J107" s="39">
        <v>9.5143064600000002</v>
      </c>
      <c r="K107" s="39">
        <v>91.380094</v>
      </c>
      <c r="L107" s="39">
        <v>7.1026192510000001</v>
      </c>
      <c r="M107" s="39">
        <v>3.0845269430000002</v>
      </c>
      <c r="N107" s="39">
        <v>9.5592935929999996</v>
      </c>
      <c r="O107" s="39"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v>0</v>
      </c>
      <c r="U107" s="39">
        <v>3.2454615850000001</v>
      </c>
      <c r="V107" s="39">
        <v>1.5434814649999999</v>
      </c>
      <c r="W107" s="39">
        <v>4.8041687209999999</v>
      </c>
      <c r="X107" s="39">
        <v>20.96890904</v>
      </c>
      <c r="Y107" s="39">
        <v>8.0165374860000007</v>
      </c>
      <c r="Z107" s="39">
        <v>35.737905339999998</v>
      </c>
      <c r="AA107" s="39">
        <v>25.170162439999999</v>
      </c>
      <c r="AB107" s="39">
        <v>13.556640010000001</v>
      </c>
      <c r="AC107" s="39">
        <v>35.737905339999998</v>
      </c>
      <c r="AD107" s="39">
        <v>0</v>
      </c>
      <c r="AE107" s="39">
        <v>0</v>
      </c>
      <c r="AF107" s="39">
        <v>1.8053867320000001</v>
      </c>
      <c r="AG107" s="39">
        <v>1.879946388</v>
      </c>
      <c r="AH107" s="39">
        <v>0.34757664999999999</v>
      </c>
      <c r="AI107" s="39">
        <v>3.4206072330000001</v>
      </c>
      <c r="AJ107" s="39">
        <v>3.9626943020000001</v>
      </c>
      <c r="AK107" s="39">
        <v>2.9473377269999999</v>
      </c>
      <c r="AL107" s="39">
        <v>5.8823474090000003</v>
      </c>
      <c r="AM107" s="39">
        <v>6.8016291979999997</v>
      </c>
      <c r="AN107" s="39">
        <v>4.7333325579999999</v>
      </c>
      <c r="AO107" s="39">
        <v>18.803491609999998</v>
      </c>
      <c r="AP107" s="39">
        <v>0.17986127499999999</v>
      </c>
      <c r="AQ107" s="39">
        <v>0</v>
      </c>
      <c r="AR107" s="39">
        <v>1.88426589</v>
      </c>
      <c r="AS107" s="39">
        <v>5.9325196299999998</v>
      </c>
      <c r="AT107" s="39">
        <v>4.191643794</v>
      </c>
      <c r="AU107" s="39">
        <v>7.5095836479999996</v>
      </c>
      <c r="AV107" s="39" t="s">
        <v>232</v>
      </c>
      <c r="AW107" s="39" t="s">
        <v>78</v>
      </c>
      <c r="AX107" s="39" t="s">
        <v>231</v>
      </c>
      <c r="AY107" s="39" t="s">
        <v>78</v>
      </c>
    </row>
    <row r="108" spans="1:51" x14ac:dyDescent="0.2">
      <c r="A108" s="40" t="str">
        <f t="shared" si="1"/>
        <v>HIERMFEXNRC3JR</v>
      </c>
      <c r="B108" s="39">
        <v>107</v>
      </c>
      <c r="C108" s="39">
        <v>42</v>
      </c>
      <c r="D108" s="39">
        <v>6.4968722940000001</v>
      </c>
      <c r="E108" s="39">
        <v>0.65605872200000004</v>
      </c>
      <c r="F108" s="39">
        <v>0.76315495600000005</v>
      </c>
      <c r="G108" s="39">
        <v>5.2110208279999997</v>
      </c>
      <c r="H108" s="39">
        <v>7.7827237609999997</v>
      </c>
      <c r="I108" s="39">
        <v>24.845926760000001</v>
      </c>
      <c r="J108" s="39">
        <v>11.7619059</v>
      </c>
      <c r="K108" s="39">
        <v>37.929947630000001</v>
      </c>
      <c r="L108" s="39">
        <v>4.9845688639999999</v>
      </c>
      <c r="M108" s="39">
        <v>3.4295635139999998</v>
      </c>
      <c r="N108" s="39">
        <v>6.1587293839999999</v>
      </c>
      <c r="O108" s="39">
        <v>0.76141478900000004</v>
      </c>
      <c r="P108" s="39">
        <v>0</v>
      </c>
      <c r="Q108" s="39">
        <v>1.0387966989999999</v>
      </c>
      <c r="R108" s="39">
        <v>0.94577492900000004</v>
      </c>
      <c r="S108" s="39">
        <v>0.48159616199999999</v>
      </c>
      <c r="T108" s="39">
        <v>1.0594937289999999</v>
      </c>
      <c r="U108" s="39">
        <v>5.0414187579999998</v>
      </c>
      <c r="V108" s="39">
        <v>4.0316178579999997</v>
      </c>
      <c r="W108" s="39">
        <v>7.5493668930000002</v>
      </c>
      <c r="X108" s="39">
        <v>14.79765194</v>
      </c>
      <c r="Y108" s="39">
        <v>11.15864114</v>
      </c>
      <c r="Z108" s="39">
        <v>40.402562199999998</v>
      </c>
      <c r="AA108" s="39">
        <v>17.22002668</v>
      </c>
      <c r="AB108" s="39">
        <v>11.568063929999999</v>
      </c>
      <c r="AC108" s="39">
        <v>40.402562199999998</v>
      </c>
      <c r="AD108" s="39">
        <v>2.0034541259999998</v>
      </c>
      <c r="AE108" s="39">
        <v>0.96502108399999997</v>
      </c>
      <c r="AF108" s="39">
        <v>2.864519794</v>
      </c>
      <c r="AG108" s="39">
        <v>4.409735306</v>
      </c>
      <c r="AH108" s="39">
        <v>2.6448692230000002</v>
      </c>
      <c r="AI108" s="39">
        <v>5.1503975889999998</v>
      </c>
      <c r="AJ108" s="39">
        <v>6.0998099699999999</v>
      </c>
      <c r="AK108" s="39">
        <v>5.0556055689999999</v>
      </c>
      <c r="AL108" s="39">
        <v>8.3378214259999996</v>
      </c>
      <c r="AM108" s="39">
        <v>10.72726761</v>
      </c>
      <c r="AN108" s="39">
        <v>8.3438554580000002</v>
      </c>
      <c r="AO108" s="39">
        <v>12.2561363</v>
      </c>
      <c r="AP108" s="39">
        <v>2.5799381129999999</v>
      </c>
      <c r="AQ108" s="39">
        <v>1.119184239</v>
      </c>
      <c r="AR108" s="39">
        <v>4.1489007820000001</v>
      </c>
      <c r="AS108" s="39">
        <v>8.7518113129999993</v>
      </c>
      <c r="AT108" s="39">
        <v>7.6382775230000002</v>
      </c>
      <c r="AU108" s="39">
        <v>11.55120728</v>
      </c>
      <c r="AV108" s="39" t="s">
        <v>233</v>
      </c>
      <c r="AW108" s="39" t="s">
        <v>78</v>
      </c>
      <c r="AX108" s="39" t="s">
        <v>231</v>
      </c>
      <c r="AY108" s="39" t="s">
        <v>78</v>
      </c>
    </row>
    <row r="109" spans="1:51" x14ac:dyDescent="0.2">
      <c r="A109" s="40" t="str">
        <f t="shared" si="1"/>
        <v>HIERMFEXNRC3SR</v>
      </c>
      <c r="B109" s="39">
        <v>108</v>
      </c>
      <c r="C109" s="39">
        <v>62</v>
      </c>
      <c r="D109" s="39">
        <v>5.4200659770000001</v>
      </c>
      <c r="E109" s="39">
        <v>1.467814605</v>
      </c>
      <c r="F109" s="39">
        <v>1.8308891460000001</v>
      </c>
      <c r="G109" s="39">
        <v>2.5432022160000001</v>
      </c>
      <c r="H109" s="39">
        <v>8.2969297379999993</v>
      </c>
      <c r="I109" s="39">
        <v>76.666416929999997</v>
      </c>
      <c r="J109" s="39">
        <v>-14.07405552</v>
      </c>
      <c r="K109" s="39">
        <v>167.40688940000001</v>
      </c>
      <c r="L109" s="39">
        <v>8.7559360969999993</v>
      </c>
      <c r="M109" s="39" t="s">
        <v>234</v>
      </c>
      <c r="N109" s="39">
        <v>12.938581429999999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39">
        <v>0</v>
      </c>
      <c r="U109" s="39">
        <v>3.3206690559999998</v>
      </c>
      <c r="V109" s="39">
        <v>1.5188932399999999</v>
      </c>
      <c r="W109" s="39">
        <v>5.168619391</v>
      </c>
      <c r="X109" s="39">
        <v>16.552457650000001</v>
      </c>
      <c r="Y109" s="39">
        <v>9.4417236899999999</v>
      </c>
      <c r="Z109" s="39">
        <v>64.138559880000003</v>
      </c>
      <c r="AA109" s="39">
        <v>19.5518793</v>
      </c>
      <c r="AB109" s="39">
        <v>11.37447699</v>
      </c>
      <c r="AC109" s="39">
        <v>64.138559880000003</v>
      </c>
      <c r="AD109" s="39">
        <v>0</v>
      </c>
      <c r="AE109" s="39">
        <v>0</v>
      </c>
      <c r="AF109" s="39">
        <v>1.52033968</v>
      </c>
      <c r="AG109" s="39">
        <v>2.182809405</v>
      </c>
      <c r="AH109" s="39">
        <v>1.138425E-2</v>
      </c>
      <c r="AI109" s="39">
        <v>3.883670092</v>
      </c>
      <c r="AJ109" s="39">
        <v>4.2153787920000001</v>
      </c>
      <c r="AK109" s="39">
        <v>2.2461305380000001</v>
      </c>
      <c r="AL109" s="39">
        <v>7.4739316020000004</v>
      </c>
      <c r="AM109" s="39">
        <v>7.8003922909999996</v>
      </c>
      <c r="AN109" s="39">
        <v>4.604855723</v>
      </c>
      <c r="AO109" s="39">
        <v>31.538403240000001</v>
      </c>
      <c r="AP109" s="39">
        <v>0.26762198799999998</v>
      </c>
      <c r="AQ109" s="39">
        <v>0</v>
      </c>
      <c r="AR109" s="39">
        <v>2.0011237290000001</v>
      </c>
      <c r="AS109" s="39">
        <v>6.7029044090000003</v>
      </c>
      <c r="AT109" s="39">
        <v>3.7991299889999999</v>
      </c>
      <c r="AU109" s="39">
        <v>15.02260435</v>
      </c>
      <c r="AV109" s="39" t="s">
        <v>235</v>
      </c>
      <c r="AW109" s="39" t="s">
        <v>78</v>
      </c>
      <c r="AX109" s="39" t="s">
        <v>231</v>
      </c>
      <c r="AY109" s="39" t="s">
        <v>78</v>
      </c>
    </row>
    <row r="110" spans="1:51" x14ac:dyDescent="0.2">
      <c r="A110" s="40" t="str">
        <f t="shared" si="1"/>
        <v>HIERMFEQP1</v>
      </c>
      <c r="B110" s="39">
        <v>109</v>
      </c>
      <c r="C110" s="39">
        <v>115</v>
      </c>
      <c r="D110" s="39">
        <v>4.9412577820000001</v>
      </c>
      <c r="E110" s="39">
        <v>0.42884240699999998</v>
      </c>
      <c r="F110" s="39">
        <v>0.72779629300000004</v>
      </c>
      <c r="G110" s="39">
        <v>4.1007421080000004</v>
      </c>
      <c r="H110" s="39">
        <v>5.7817734549999997</v>
      </c>
      <c r="I110" s="39">
        <v>30.05923464</v>
      </c>
      <c r="J110" s="39">
        <v>16.53167745</v>
      </c>
      <c r="K110" s="39">
        <v>43.586791839999997</v>
      </c>
      <c r="L110" s="39">
        <v>5.4826302670000002</v>
      </c>
      <c r="M110" s="39">
        <v>4.0659165579999996</v>
      </c>
      <c r="N110" s="39">
        <v>6.6020293719999996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39">
        <v>0</v>
      </c>
      <c r="U110" s="39">
        <v>2.9341132820000002</v>
      </c>
      <c r="V110" s="39">
        <v>2.7741127539999999</v>
      </c>
      <c r="W110" s="39">
        <v>3.4233985059999998</v>
      </c>
      <c r="X110" s="39">
        <v>15.537550339999999</v>
      </c>
      <c r="Y110" s="39">
        <v>10.253135199999999</v>
      </c>
      <c r="Z110" s="39">
        <v>27.974576209999999</v>
      </c>
      <c r="AA110" s="39">
        <v>19.804500669999999</v>
      </c>
      <c r="AB110" s="39">
        <v>13.45115463</v>
      </c>
      <c r="AC110" s="39">
        <v>28.54105281</v>
      </c>
      <c r="AD110" s="39">
        <v>0.70018754000000005</v>
      </c>
      <c r="AE110" s="39">
        <v>0</v>
      </c>
      <c r="AF110" s="39">
        <v>1.5215211660000001</v>
      </c>
      <c r="AG110" s="39">
        <v>2.5404723150000001</v>
      </c>
      <c r="AH110" s="39">
        <v>2.2625481559999998</v>
      </c>
      <c r="AI110" s="39">
        <v>2.653871482</v>
      </c>
      <c r="AJ110" s="39">
        <v>4.6138054049999999</v>
      </c>
      <c r="AK110" s="39">
        <v>3.422549853</v>
      </c>
      <c r="AL110" s="39">
        <v>5.6413503040000004</v>
      </c>
      <c r="AM110" s="39">
        <v>7.5869444210000001</v>
      </c>
      <c r="AN110" s="39">
        <v>6.1796098930000003</v>
      </c>
      <c r="AO110" s="39">
        <v>8.9975083649999998</v>
      </c>
      <c r="AP110" s="39">
        <v>1.5210995300000001</v>
      </c>
      <c r="AQ110" s="39">
        <v>0.70555881499999995</v>
      </c>
      <c r="AR110" s="39">
        <v>1.840083286</v>
      </c>
      <c r="AS110" s="39">
        <v>7.0088263709999996</v>
      </c>
      <c r="AT110" s="39">
        <v>5.4403761460000002</v>
      </c>
      <c r="AU110" s="39">
        <v>8.3670693069999995</v>
      </c>
      <c r="AV110" s="39">
        <v>1</v>
      </c>
      <c r="AW110" s="39" t="s">
        <v>78</v>
      </c>
      <c r="AX110" s="39" t="s">
        <v>236</v>
      </c>
      <c r="AY110" s="39" t="s">
        <v>78</v>
      </c>
    </row>
    <row r="111" spans="1:51" x14ac:dyDescent="0.2">
      <c r="A111" s="40" t="str">
        <f t="shared" si="1"/>
        <v>HIERMFEQP2</v>
      </c>
      <c r="B111" s="39">
        <v>110</v>
      </c>
      <c r="C111" s="39">
        <v>106</v>
      </c>
      <c r="D111" s="39">
        <v>6.964496585</v>
      </c>
      <c r="E111" s="39">
        <v>2.102077757</v>
      </c>
      <c r="F111" s="39">
        <v>5.4039741799999996</v>
      </c>
      <c r="G111" s="39">
        <v>2.8444998899999998</v>
      </c>
      <c r="H111" s="39">
        <v>11.08449328</v>
      </c>
      <c r="I111" s="39">
        <v>95.105460300000004</v>
      </c>
      <c r="J111" s="39">
        <v>-6.8218314419999997</v>
      </c>
      <c r="K111" s="39">
        <v>197.03275199999999</v>
      </c>
      <c r="L111" s="39">
        <v>9.7522028439999993</v>
      </c>
      <c r="M111" s="39" t="s">
        <v>234</v>
      </c>
      <c r="N111" s="39">
        <v>14.03683554</v>
      </c>
      <c r="O111" s="39">
        <v>0</v>
      </c>
      <c r="P111" s="39">
        <v>0</v>
      </c>
      <c r="Q111" s="39">
        <v>0.64554814800000004</v>
      </c>
      <c r="R111" s="39">
        <v>0</v>
      </c>
      <c r="S111" s="39">
        <v>0</v>
      </c>
      <c r="T111" s="39">
        <v>0.65642134699999999</v>
      </c>
      <c r="U111" s="39">
        <v>4.4003101630000003</v>
      </c>
      <c r="V111" s="39">
        <v>1.520158611</v>
      </c>
      <c r="W111" s="39">
        <v>7.7017910350000003</v>
      </c>
      <c r="X111" s="39">
        <v>21.58263986</v>
      </c>
      <c r="Y111" s="39">
        <v>13.489913769999999</v>
      </c>
      <c r="Z111" s="39">
        <v>64.138559880000003</v>
      </c>
      <c r="AA111" s="39">
        <v>24.42988214</v>
      </c>
      <c r="AB111" s="39">
        <v>19.385984220000001</v>
      </c>
      <c r="AC111" s="39">
        <v>64.138559880000003</v>
      </c>
      <c r="AD111" s="39">
        <v>1.0066808780000001</v>
      </c>
      <c r="AE111" s="39">
        <v>0</v>
      </c>
      <c r="AF111" s="39">
        <v>2.2277985629999999</v>
      </c>
      <c r="AG111" s="39">
        <v>3.8348839629999998</v>
      </c>
      <c r="AH111" s="39">
        <v>1.2404580000000001</v>
      </c>
      <c r="AI111" s="39">
        <v>4.7321341339999998</v>
      </c>
      <c r="AJ111" s="39">
        <v>4.8465221539999996</v>
      </c>
      <c r="AK111" s="39">
        <v>3.1669020360000002</v>
      </c>
      <c r="AL111" s="39">
        <v>12.20987184</v>
      </c>
      <c r="AM111" s="39">
        <v>8.6826985699999994</v>
      </c>
      <c r="AN111" s="39">
        <v>5.1004503449999996</v>
      </c>
      <c r="AO111" s="39">
        <v>23.351558950000001</v>
      </c>
      <c r="AP111" s="39">
        <v>1.257832402</v>
      </c>
      <c r="AQ111" s="39">
        <v>0.63906154199999998</v>
      </c>
      <c r="AR111" s="39">
        <v>3.609142968</v>
      </c>
      <c r="AS111" s="39">
        <v>8.0007594260000001</v>
      </c>
      <c r="AT111" s="39">
        <v>4.7185563610000001</v>
      </c>
      <c r="AU111" s="39">
        <v>23.05844845</v>
      </c>
      <c r="AV111" s="39">
        <v>2</v>
      </c>
      <c r="AW111" s="39" t="s">
        <v>78</v>
      </c>
      <c r="AX111" s="39" t="s">
        <v>236</v>
      </c>
      <c r="AY111" s="39" t="s">
        <v>78</v>
      </c>
    </row>
    <row r="112" spans="1:51" x14ac:dyDescent="0.2">
      <c r="A112" s="40" t="str">
        <f t="shared" si="1"/>
        <v>ZINCMGFEVARtotal</v>
      </c>
      <c r="B112" s="39">
        <v>111</v>
      </c>
      <c r="C112" s="39">
        <v>221</v>
      </c>
      <c r="D112" s="39">
        <v>2.0851634649999999</v>
      </c>
      <c r="E112" s="39">
        <v>0.22252804000000001</v>
      </c>
      <c r="F112" s="39">
        <v>2.0663093579999998</v>
      </c>
      <c r="G112" s="39">
        <v>1.6490165210000001</v>
      </c>
      <c r="H112" s="39">
        <v>2.5213104080000002</v>
      </c>
      <c r="I112" s="39">
        <v>5.5603581540000002</v>
      </c>
      <c r="J112" s="39">
        <v>2.1204566470000001</v>
      </c>
      <c r="K112" s="39">
        <v>9.0002596609999994</v>
      </c>
      <c r="L112" s="39">
        <v>2.3580411689999998</v>
      </c>
      <c r="M112" s="39">
        <v>1.4561787829999999</v>
      </c>
      <c r="N112" s="39">
        <v>3.0000432770000001</v>
      </c>
      <c r="O112" s="39">
        <v>0</v>
      </c>
      <c r="P112" s="39">
        <v>0</v>
      </c>
      <c r="Q112" s="39">
        <v>0</v>
      </c>
      <c r="R112" s="39">
        <v>0</v>
      </c>
      <c r="S112" s="39">
        <v>0</v>
      </c>
      <c r="T112" s="39">
        <v>0</v>
      </c>
      <c r="U112" s="39">
        <v>1.423072949</v>
      </c>
      <c r="V112" s="39">
        <v>1.167748969</v>
      </c>
      <c r="W112" s="39">
        <v>1.7478188889999999</v>
      </c>
      <c r="X112" s="39">
        <v>6.2565387670000003</v>
      </c>
      <c r="Y112" s="39">
        <v>4.9010809320000002</v>
      </c>
      <c r="Z112" s="39">
        <v>10.24870696</v>
      </c>
      <c r="AA112" s="39">
        <v>7.4020446419999999</v>
      </c>
      <c r="AB112" s="39">
        <v>6.1314984939999997</v>
      </c>
      <c r="AC112" s="39">
        <v>14.49004098</v>
      </c>
      <c r="AD112" s="39">
        <v>0.32231769799999999</v>
      </c>
      <c r="AE112" s="39">
        <v>0.17189476200000001</v>
      </c>
      <c r="AF112" s="39">
        <v>0.43508034000000001</v>
      </c>
      <c r="AG112" s="39">
        <v>0.93838420300000003</v>
      </c>
      <c r="AH112" s="39">
        <v>0.77502221999999998</v>
      </c>
      <c r="AI112" s="39">
        <v>1.2708996770000001</v>
      </c>
      <c r="AJ112" s="39">
        <v>1.7933852290000001</v>
      </c>
      <c r="AK112" s="39">
        <v>1.513545218</v>
      </c>
      <c r="AL112" s="39">
        <v>2.2800191669999998</v>
      </c>
      <c r="AM112" s="39">
        <v>3.3653515349999998</v>
      </c>
      <c r="AN112" s="39">
        <v>2.42123781</v>
      </c>
      <c r="AO112" s="39">
        <v>4.8579675050000004</v>
      </c>
      <c r="AP112" s="39">
        <v>0.44340465099999998</v>
      </c>
      <c r="AQ112" s="39">
        <v>0.31374302300000001</v>
      </c>
      <c r="AR112" s="39">
        <v>0.66183711899999997</v>
      </c>
      <c r="AS112" s="39">
        <v>2.7598490980000001</v>
      </c>
      <c r="AT112" s="39">
        <v>2.2356627800000002</v>
      </c>
      <c r="AU112" s="39">
        <v>3.879595423</v>
      </c>
      <c r="AV112" s="39" t="s">
        <v>224</v>
      </c>
      <c r="AW112" s="39" t="s">
        <v>240</v>
      </c>
      <c r="AX112" s="39" t="s">
        <v>0</v>
      </c>
      <c r="AY112" s="39" t="s">
        <v>240</v>
      </c>
    </row>
    <row r="113" spans="1:51" x14ac:dyDescent="0.2">
      <c r="A113" s="40" t="str">
        <f t="shared" si="1"/>
        <v>ZINCMGFGEDAD0-5m</v>
      </c>
      <c r="B113" s="39">
        <v>112</v>
      </c>
      <c r="C113" s="39">
        <v>33</v>
      </c>
      <c r="D113" s="39">
        <v>0.93702386299999996</v>
      </c>
      <c r="E113" s="39">
        <v>0.85302856599999999</v>
      </c>
      <c r="F113" s="39">
        <v>1.85990915</v>
      </c>
      <c r="G113" s="39">
        <v>-0.73488140499999999</v>
      </c>
      <c r="H113" s="39">
        <v>2.6089291299999999</v>
      </c>
      <c r="I113" s="39">
        <v>13.55868867</v>
      </c>
      <c r="J113" s="39">
        <v>-12.12738684</v>
      </c>
      <c r="K113" s="39">
        <v>39.244764189999998</v>
      </c>
      <c r="L113" s="39">
        <v>3.6822124700000001</v>
      </c>
      <c r="M113" s="39" t="s">
        <v>234</v>
      </c>
      <c r="N113" s="39">
        <v>6.2645641660000004</v>
      </c>
      <c r="O113" s="39">
        <v>0</v>
      </c>
      <c r="P113" s="39">
        <v>0</v>
      </c>
      <c r="Q113" s="39">
        <v>0</v>
      </c>
      <c r="R113" s="39">
        <v>0</v>
      </c>
      <c r="S113" s="39">
        <v>0</v>
      </c>
      <c r="T113" s="39">
        <v>0</v>
      </c>
      <c r="U113" s="39">
        <v>0</v>
      </c>
      <c r="V113" s="39">
        <v>0</v>
      </c>
      <c r="W113" s="39">
        <v>0</v>
      </c>
      <c r="X113" s="39">
        <v>5.8864405670000002</v>
      </c>
      <c r="Y113" s="39">
        <v>0.173776918</v>
      </c>
      <c r="Z113" s="39">
        <v>16.594000000000001</v>
      </c>
      <c r="AA113" s="39">
        <v>10.169464339999999</v>
      </c>
      <c r="AB113" s="39">
        <v>0.225268722</v>
      </c>
      <c r="AC113" s="39">
        <v>16.594000000000001</v>
      </c>
      <c r="AD113" s="39">
        <v>0</v>
      </c>
      <c r="AE113" s="39">
        <v>0</v>
      </c>
      <c r="AF113" s="39">
        <v>0</v>
      </c>
      <c r="AG113" s="39">
        <v>0</v>
      </c>
      <c r="AH113" s="39">
        <v>0</v>
      </c>
      <c r="AI113" s="39">
        <v>0</v>
      </c>
      <c r="AJ113" s="39">
        <v>0</v>
      </c>
      <c r="AK113" s="39">
        <v>0</v>
      </c>
      <c r="AL113" s="39">
        <v>0.17137005799999999</v>
      </c>
      <c r="AM113" s="39">
        <v>0.17148812399999999</v>
      </c>
      <c r="AN113" s="39">
        <v>0</v>
      </c>
      <c r="AO113" s="39">
        <v>10.178020289999999</v>
      </c>
      <c r="AP113" s="39">
        <v>0</v>
      </c>
      <c r="AQ113" s="39">
        <v>0</v>
      </c>
      <c r="AR113" s="39">
        <v>0</v>
      </c>
      <c r="AS113" s="39">
        <v>0.11220403499999999</v>
      </c>
      <c r="AT113" s="39">
        <v>0</v>
      </c>
      <c r="AU113" s="39">
        <v>3.8024592080000001</v>
      </c>
      <c r="AV113" s="39" t="s">
        <v>12</v>
      </c>
      <c r="AW113" s="39" t="s">
        <v>240</v>
      </c>
      <c r="AX113" s="39" t="s">
        <v>225</v>
      </c>
      <c r="AY113" s="39" t="s">
        <v>240</v>
      </c>
    </row>
    <row r="114" spans="1:51" x14ac:dyDescent="0.2">
      <c r="A114" s="40" t="str">
        <f t="shared" si="1"/>
        <v>ZINCMGFGEDAD6-11m</v>
      </c>
      <c r="B114" s="39">
        <v>113</v>
      </c>
      <c r="C114" s="39">
        <v>62</v>
      </c>
      <c r="D114" s="39">
        <v>1.1440491669999999</v>
      </c>
      <c r="E114" s="39">
        <v>0.22942131099999999</v>
      </c>
      <c r="F114" s="39">
        <v>2.6866051629999999</v>
      </c>
      <c r="G114" s="39">
        <v>0.69439166100000005</v>
      </c>
      <c r="H114" s="39">
        <v>1.5937066740000001</v>
      </c>
      <c r="I114" s="39">
        <v>1.283153633</v>
      </c>
      <c r="J114" s="39">
        <v>0.31222466799999998</v>
      </c>
      <c r="K114" s="39">
        <v>2.254082597</v>
      </c>
      <c r="L114" s="39">
        <v>1.132763714</v>
      </c>
      <c r="M114" s="39">
        <v>0.55877067599999997</v>
      </c>
      <c r="N114" s="39">
        <v>1.501360249</v>
      </c>
      <c r="O114" s="39">
        <v>6.1374986999999999E-2</v>
      </c>
      <c r="P114" s="39">
        <v>5.8718355E-2</v>
      </c>
      <c r="Q114" s="39">
        <v>0.15784567799999999</v>
      </c>
      <c r="R114" s="39">
        <v>7.5605014999999998E-2</v>
      </c>
      <c r="S114" s="39">
        <v>5.8718355E-2</v>
      </c>
      <c r="T114" s="39">
        <v>0.19663360599999999</v>
      </c>
      <c r="U114" s="39">
        <v>0.65779106499999995</v>
      </c>
      <c r="V114" s="39">
        <v>0.459667783</v>
      </c>
      <c r="W114" s="39">
        <v>1.138394648</v>
      </c>
      <c r="X114" s="39">
        <v>3.7410725130000002</v>
      </c>
      <c r="Y114" s="39">
        <v>2.266341771</v>
      </c>
      <c r="Z114" s="39">
        <v>4.8689150530000003</v>
      </c>
      <c r="AA114" s="39">
        <v>4.7142609389999999</v>
      </c>
      <c r="AB114" s="39">
        <v>2.4766656409999999</v>
      </c>
      <c r="AC114" s="39">
        <v>4.8689150530000003</v>
      </c>
      <c r="AD114" s="39">
        <v>0.34127892300000001</v>
      </c>
      <c r="AE114" s="39">
        <v>0.15411545600000001</v>
      </c>
      <c r="AF114" s="39">
        <v>0.44302257499999997</v>
      </c>
      <c r="AG114" s="39">
        <v>0.48811926</v>
      </c>
      <c r="AH114" s="39">
        <v>0.40313635599999997</v>
      </c>
      <c r="AI114" s="39">
        <v>0.67066334699999997</v>
      </c>
      <c r="AJ114" s="39">
        <v>0.76861458500000002</v>
      </c>
      <c r="AK114" s="39">
        <v>0.57590814800000001</v>
      </c>
      <c r="AL114" s="39">
        <v>1.620417894</v>
      </c>
      <c r="AM114" s="39">
        <v>2.0280276540000002</v>
      </c>
      <c r="AN114" s="39">
        <v>1.2802968240000001</v>
      </c>
      <c r="AO114" s="39">
        <v>2.832978969</v>
      </c>
      <c r="AP114" s="39">
        <v>0.37138050299999997</v>
      </c>
      <c r="AQ114" s="39">
        <v>0.21551290300000001</v>
      </c>
      <c r="AR114" s="39">
        <v>0.48461130400000002</v>
      </c>
      <c r="AS114" s="39">
        <v>1.495474411</v>
      </c>
      <c r="AT114" s="39">
        <v>0.72004619400000003</v>
      </c>
      <c r="AU114" s="39">
        <v>2.823062057</v>
      </c>
      <c r="AV114" s="39" t="s">
        <v>13</v>
      </c>
      <c r="AW114" s="39" t="s">
        <v>240</v>
      </c>
      <c r="AX114" s="39" t="s">
        <v>225</v>
      </c>
      <c r="AY114" s="39" t="s">
        <v>240</v>
      </c>
    </row>
    <row r="115" spans="1:51" x14ac:dyDescent="0.2">
      <c r="A115" s="40" t="str">
        <f t="shared" si="1"/>
        <v>ZINCMGFGEDAD12-17m</v>
      </c>
      <c r="B115" s="39">
        <v>114</v>
      </c>
      <c r="C115" s="39">
        <v>77</v>
      </c>
      <c r="D115" s="39">
        <v>2.46244409</v>
      </c>
      <c r="E115" s="39">
        <v>0.266339041</v>
      </c>
      <c r="F115" s="39">
        <v>1.364882186</v>
      </c>
      <c r="G115" s="39">
        <v>1.940429162</v>
      </c>
      <c r="H115" s="39">
        <v>2.9844590169999998</v>
      </c>
      <c r="I115" s="39">
        <v>4.1904307669999996</v>
      </c>
      <c r="J115" s="39">
        <v>1.581077624</v>
      </c>
      <c r="K115" s="39">
        <v>6.7997839100000004</v>
      </c>
      <c r="L115" s="39">
        <v>2.0470541679999998</v>
      </c>
      <c r="M115" s="39">
        <v>1.2574090920000001</v>
      </c>
      <c r="N115" s="39">
        <v>2.607639528</v>
      </c>
      <c r="O115" s="39">
        <v>6.2984708E-2</v>
      </c>
      <c r="P115" s="39">
        <v>0</v>
      </c>
      <c r="Q115" s="39">
        <v>0.33328487499999998</v>
      </c>
      <c r="R115" s="39">
        <v>0.24104563600000001</v>
      </c>
      <c r="S115" s="39">
        <v>0</v>
      </c>
      <c r="T115" s="39">
        <v>0.477554851</v>
      </c>
      <c r="U115" s="39">
        <v>1.7556699600000001</v>
      </c>
      <c r="V115" s="39">
        <v>1.4447188630000001</v>
      </c>
      <c r="W115" s="39">
        <v>2.1951205969999998</v>
      </c>
      <c r="X115" s="39">
        <v>6.6032517659999996</v>
      </c>
      <c r="Y115" s="39">
        <v>4.9077792039999997</v>
      </c>
      <c r="Z115" s="39">
        <v>8.3929306980000007</v>
      </c>
      <c r="AA115" s="39">
        <v>7.1426185880000004</v>
      </c>
      <c r="AB115" s="39">
        <v>5.4365232810000004</v>
      </c>
      <c r="AC115" s="39">
        <v>8.3929306980000007</v>
      </c>
      <c r="AD115" s="39">
        <v>0.78725325199999996</v>
      </c>
      <c r="AE115" s="39">
        <v>0.48014532300000001</v>
      </c>
      <c r="AF115" s="39">
        <v>1.1796926750000001</v>
      </c>
      <c r="AG115" s="39">
        <v>1.458908359</v>
      </c>
      <c r="AH115" s="39">
        <v>1.2348775380000001</v>
      </c>
      <c r="AI115" s="39">
        <v>1.7550395169999999</v>
      </c>
      <c r="AJ115" s="39">
        <v>2.1775686169999999</v>
      </c>
      <c r="AK115" s="39">
        <v>1.7449714709999999</v>
      </c>
      <c r="AL115" s="39">
        <v>2.861789103</v>
      </c>
      <c r="AM115" s="39">
        <v>3.5817192950000001</v>
      </c>
      <c r="AN115" s="39">
        <v>2.4452756949999999</v>
      </c>
      <c r="AO115" s="39">
        <v>6.1369417410000002</v>
      </c>
      <c r="AP115" s="39">
        <v>1.0351554839999999</v>
      </c>
      <c r="AQ115" s="39">
        <v>0.78079437500000004</v>
      </c>
      <c r="AR115" s="39">
        <v>1.3549544760000001</v>
      </c>
      <c r="AS115" s="39">
        <v>2.9556276910000001</v>
      </c>
      <c r="AT115" s="39">
        <v>2.2031639219999999</v>
      </c>
      <c r="AU115" s="39">
        <v>5.0990819910000003</v>
      </c>
      <c r="AV115" s="39" t="s">
        <v>14</v>
      </c>
      <c r="AW115" s="39" t="s">
        <v>240</v>
      </c>
      <c r="AX115" s="39" t="s">
        <v>225</v>
      </c>
      <c r="AY115" s="39" t="s">
        <v>240</v>
      </c>
    </row>
    <row r="116" spans="1:51" x14ac:dyDescent="0.2">
      <c r="A116" s="40" t="str">
        <f t="shared" si="1"/>
        <v>ZINCMGFGEDAD18-23m</v>
      </c>
      <c r="B116" s="39">
        <v>115</v>
      </c>
      <c r="C116" s="39">
        <v>48</v>
      </c>
      <c r="D116" s="39">
        <v>3.3221034540000001</v>
      </c>
      <c r="E116" s="39">
        <v>0.32906434200000001</v>
      </c>
      <c r="F116" s="39">
        <v>1.299130924</v>
      </c>
      <c r="G116" s="39">
        <v>2.6771491940000001</v>
      </c>
      <c r="H116" s="39">
        <v>3.967057713</v>
      </c>
      <c r="I116" s="39">
        <v>4.1935677340000002</v>
      </c>
      <c r="J116" s="39">
        <v>1.618362839</v>
      </c>
      <c r="K116" s="39">
        <v>6.7687726289999999</v>
      </c>
      <c r="L116" s="39">
        <v>2.0478202400000001</v>
      </c>
      <c r="M116" s="39">
        <v>1.272148906</v>
      </c>
      <c r="N116" s="39">
        <v>2.6016864970000002</v>
      </c>
      <c r="O116" s="39">
        <v>0.57101372800000005</v>
      </c>
      <c r="P116" s="39">
        <v>0.46772404699999998</v>
      </c>
      <c r="Q116" s="39">
        <v>0.918359174</v>
      </c>
      <c r="R116" s="39">
        <v>0.81733770299999997</v>
      </c>
      <c r="S116" s="39">
        <v>0.46772404699999998</v>
      </c>
      <c r="T116" s="39">
        <v>1.0564732750000001</v>
      </c>
      <c r="U116" s="39">
        <v>2.6684171330000002</v>
      </c>
      <c r="V116" s="39">
        <v>1.8139173719999999</v>
      </c>
      <c r="W116" s="39">
        <v>3.7383456819999998</v>
      </c>
      <c r="X116" s="39">
        <v>7.1287409049999999</v>
      </c>
      <c r="Y116" s="39">
        <v>5.703015454</v>
      </c>
      <c r="Z116" s="39">
        <v>8.9748191679999998</v>
      </c>
      <c r="AA116" s="39">
        <v>8.0894934650000003</v>
      </c>
      <c r="AB116" s="39">
        <v>6.0761940609999998</v>
      </c>
      <c r="AC116" s="39">
        <v>8.9748191679999998</v>
      </c>
      <c r="AD116" s="39">
        <v>1.5877591520000001</v>
      </c>
      <c r="AE116" s="39">
        <v>1.067174936</v>
      </c>
      <c r="AF116" s="39">
        <v>1.794065743</v>
      </c>
      <c r="AG116" s="39">
        <v>2.421622213</v>
      </c>
      <c r="AH116" s="39">
        <v>1.758843089</v>
      </c>
      <c r="AI116" s="39">
        <v>2.9103757379999999</v>
      </c>
      <c r="AJ116" s="39">
        <v>3.4803169280000001</v>
      </c>
      <c r="AK116" s="39">
        <v>2.5575833380000002</v>
      </c>
      <c r="AL116" s="39">
        <v>4.4083613130000003</v>
      </c>
      <c r="AM116" s="39">
        <v>4.6157124620000003</v>
      </c>
      <c r="AN116" s="39">
        <v>3.6278153390000001</v>
      </c>
      <c r="AO116" s="39">
        <v>6.4654086</v>
      </c>
      <c r="AP116" s="39">
        <v>1.758420957</v>
      </c>
      <c r="AQ116" s="39">
        <v>1.3286013670000001</v>
      </c>
      <c r="AR116" s="39">
        <v>2.3872866830000001</v>
      </c>
      <c r="AS116" s="39">
        <v>4.3172404499999999</v>
      </c>
      <c r="AT116" s="39">
        <v>3.5230684370000001</v>
      </c>
      <c r="AU116" s="39">
        <v>5.7739607959999999</v>
      </c>
      <c r="AV116" s="39" t="s">
        <v>15</v>
      </c>
      <c r="AW116" s="39" t="s">
        <v>240</v>
      </c>
      <c r="AX116" s="39" t="s">
        <v>225</v>
      </c>
      <c r="AY116" s="39" t="s">
        <v>240</v>
      </c>
    </row>
    <row r="117" spans="1:51" x14ac:dyDescent="0.2">
      <c r="A117" s="40" t="str">
        <f t="shared" si="1"/>
        <v>ZINCMGFSexoM</v>
      </c>
      <c r="B117" s="39">
        <v>116</v>
      </c>
      <c r="C117" s="39">
        <v>110</v>
      </c>
      <c r="D117" s="39">
        <v>1.975510723</v>
      </c>
      <c r="E117" s="39">
        <v>0.26060215399999997</v>
      </c>
      <c r="F117" s="39">
        <v>1.919998012</v>
      </c>
      <c r="G117" s="39">
        <v>1.464739886</v>
      </c>
      <c r="H117" s="39">
        <v>2.486281559</v>
      </c>
      <c r="I117" s="39">
        <v>4.0964623119999999</v>
      </c>
      <c r="J117" s="39">
        <v>1.974830452</v>
      </c>
      <c r="K117" s="39">
        <v>6.2180941729999999</v>
      </c>
      <c r="L117" s="39">
        <v>2.0239719150000002</v>
      </c>
      <c r="M117" s="39">
        <v>1.4052866079999999</v>
      </c>
      <c r="N117" s="39">
        <v>2.4936106699999998</v>
      </c>
      <c r="O117" s="39">
        <v>0</v>
      </c>
      <c r="P117" s="39">
        <v>0</v>
      </c>
      <c r="Q117" s="39">
        <v>5.8265773999999999E-2</v>
      </c>
      <c r="R117" s="39">
        <v>0</v>
      </c>
      <c r="S117" s="39">
        <v>0</v>
      </c>
      <c r="T117" s="39">
        <v>0.16152376800000001</v>
      </c>
      <c r="U117" s="39">
        <v>1.3332363519999999</v>
      </c>
      <c r="V117" s="39">
        <v>0.95866932199999999</v>
      </c>
      <c r="W117" s="39">
        <v>1.7177371189999999</v>
      </c>
      <c r="X117" s="39">
        <v>6.3920307750000003</v>
      </c>
      <c r="Y117" s="39">
        <v>4.5646887359999999</v>
      </c>
      <c r="Z117" s="39">
        <v>8.9748191679999998</v>
      </c>
      <c r="AA117" s="39">
        <v>6.8889529630000004</v>
      </c>
      <c r="AB117" s="39">
        <v>4.8241973839999996</v>
      </c>
      <c r="AC117" s="39">
        <v>8.9748191679999998</v>
      </c>
      <c r="AD117" s="39">
        <v>0.32768480100000003</v>
      </c>
      <c r="AE117" s="39">
        <v>0.28434432999999998</v>
      </c>
      <c r="AF117" s="39">
        <v>0.377885939</v>
      </c>
      <c r="AG117" s="39">
        <v>0.90592624899999996</v>
      </c>
      <c r="AH117" s="39">
        <v>0.68802134100000001</v>
      </c>
      <c r="AI117" s="39">
        <v>1.2824489830000001</v>
      </c>
      <c r="AJ117" s="39">
        <v>1.7484577450000001</v>
      </c>
      <c r="AK117" s="39">
        <v>1.329602422</v>
      </c>
      <c r="AL117" s="39">
        <v>2.3892130850000002</v>
      </c>
      <c r="AM117" s="39">
        <v>3.4483429719999998</v>
      </c>
      <c r="AN117" s="39">
        <v>2.4072662290000002</v>
      </c>
      <c r="AO117" s="39">
        <v>4.6913269849999999</v>
      </c>
      <c r="AP117" s="39">
        <v>0.39545300700000002</v>
      </c>
      <c r="AQ117" s="39">
        <v>0.32128118900000002</v>
      </c>
      <c r="AR117" s="39">
        <v>0.66169678899999995</v>
      </c>
      <c r="AS117" s="39">
        <v>2.6406115469999998</v>
      </c>
      <c r="AT117" s="39">
        <v>1.750287243</v>
      </c>
      <c r="AU117" s="39">
        <v>4.6912888439999998</v>
      </c>
      <c r="AV117" s="39" t="s">
        <v>16</v>
      </c>
      <c r="AW117" s="39" t="s">
        <v>240</v>
      </c>
      <c r="AX117" s="39" t="s">
        <v>226</v>
      </c>
      <c r="AY117" s="39" t="s">
        <v>240</v>
      </c>
    </row>
    <row r="118" spans="1:51" x14ac:dyDescent="0.2">
      <c r="A118" s="40" t="str">
        <f t="shared" si="1"/>
        <v>ZINCMGFSexoF</v>
      </c>
      <c r="B118" s="39">
        <v>117</v>
      </c>
      <c r="C118" s="39">
        <v>111</v>
      </c>
      <c r="D118" s="39">
        <v>2.1828466999999998</v>
      </c>
      <c r="E118" s="39">
        <v>0.26884562899999997</v>
      </c>
      <c r="F118" s="39">
        <v>1.219097656</v>
      </c>
      <c r="G118" s="39">
        <v>1.6559189489999999</v>
      </c>
      <c r="H118" s="39">
        <v>2.7097744509999999</v>
      </c>
      <c r="I118" s="39">
        <v>6.8918954000000001</v>
      </c>
      <c r="J118" s="39">
        <v>1.0148504759999999</v>
      </c>
      <c r="K118" s="39">
        <v>12.76894032</v>
      </c>
      <c r="L118" s="39">
        <v>2.6252419699999998</v>
      </c>
      <c r="M118" s="39">
        <v>1.007397874</v>
      </c>
      <c r="N118" s="39">
        <v>3.5733654060000002</v>
      </c>
      <c r="O118" s="39">
        <v>0</v>
      </c>
      <c r="P118" s="39">
        <v>0</v>
      </c>
      <c r="Q118" s="39">
        <v>0</v>
      </c>
      <c r="R118" s="39">
        <v>0</v>
      </c>
      <c r="S118" s="39">
        <v>0</v>
      </c>
      <c r="T118" s="39">
        <v>0</v>
      </c>
      <c r="U118" s="39">
        <v>1.4749636049999999</v>
      </c>
      <c r="V118" s="39">
        <v>0.935630293</v>
      </c>
      <c r="W118" s="39">
        <v>1.879128881</v>
      </c>
      <c r="X118" s="39">
        <v>6.2210151070000004</v>
      </c>
      <c r="Y118" s="39">
        <v>4.8696765009999998</v>
      </c>
      <c r="Z118" s="39">
        <v>16.594000000000001</v>
      </c>
      <c r="AA118" s="39">
        <v>8.3577444500000002</v>
      </c>
      <c r="AB118" s="39">
        <v>6.0344704880000002</v>
      </c>
      <c r="AC118" s="39">
        <v>16.594000000000001</v>
      </c>
      <c r="AD118" s="39">
        <v>0.27692246999999998</v>
      </c>
      <c r="AE118" s="39">
        <v>0</v>
      </c>
      <c r="AF118" s="39">
        <v>0.57066776100000005</v>
      </c>
      <c r="AG118" s="39">
        <v>1.042587084</v>
      </c>
      <c r="AH118" s="39">
        <v>0.68329287000000005</v>
      </c>
      <c r="AI118" s="39">
        <v>1.4265984199999999</v>
      </c>
      <c r="AJ118" s="39">
        <v>1.8419923789999999</v>
      </c>
      <c r="AK118" s="39">
        <v>1.5346586129999999</v>
      </c>
      <c r="AL118" s="39">
        <v>2.2913185440000001</v>
      </c>
      <c r="AM118" s="39">
        <v>3.1486701209999999</v>
      </c>
      <c r="AN118" s="39">
        <v>2.2793757960000001</v>
      </c>
      <c r="AO118" s="39">
        <v>6.013996916</v>
      </c>
      <c r="AP118" s="39">
        <v>0.448591036</v>
      </c>
      <c r="AQ118" s="39">
        <v>0.175744181</v>
      </c>
      <c r="AR118" s="39">
        <v>0.68536908900000004</v>
      </c>
      <c r="AS118" s="39">
        <v>2.7698428850000001</v>
      </c>
      <c r="AT118" s="39">
        <v>2.1976751939999999</v>
      </c>
      <c r="AU118" s="39">
        <v>4.7349976260000002</v>
      </c>
      <c r="AV118" s="39" t="s">
        <v>17</v>
      </c>
      <c r="AW118" s="39" t="s">
        <v>240</v>
      </c>
      <c r="AX118" s="39" t="s">
        <v>226</v>
      </c>
      <c r="AY118" s="39" t="s">
        <v>240</v>
      </c>
    </row>
    <row r="119" spans="1:51" x14ac:dyDescent="0.2">
      <c r="A119" s="40" t="str">
        <f t="shared" si="1"/>
        <v>ZINCMGFEstratoAlto</v>
      </c>
      <c r="B119" s="39">
        <v>118</v>
      </c>
      <c r="C119" s="39">
        <v>37</v>
      </c>
      <c r="D119" s="39">
        <v>2.3661994750000002</v>
      </c>
      <c r="E119" s="39">
        <v>0.44000065900000002</v>
      </c>
      <c r="F119" s="39">
        <v>1.878677435</v>
      </c>
      <c r="G119" s="39">
        <v>1.5038140310000001</v>
      </c>
      <c r="H119" s="39">
        <v>3.2285849190000002</v>
      </c>
      <c r="I119" s="39">
        <v>4.0182806690000001</v>
      </c>
      <c r="J119" s="39">
        <v>1.2718080679999999</v>
      </c>
      <c r="K119" s="39">
        <v>6.7647532699999999</v>
      </c>
      <c r="L119" s="39">
        <v>2.004564958</v>
      </c>
      <c r="M119" s="39">
        <v>1.1277446820000001</v>
      </c>
      <c r="N119" s="39">
        <v>2.6009139299999999</v>
      </c>
      <c r="O119" s="39">
        <v>0</v>
      </c>
      <c r="P119" s="39">
        <v>0</v>
      </c>
      <c r="Q119" s="39">
        <v>0.21133437499999999</v>
      </c>
      <c r="R119" s="39">
        <v>0</v>
      </c>
      <c r="S119" s="39">
        <v>0</v>
      </c>
      <c r="T119" s="39">
        <v>0.31114415699999998</v>
      </c>
      <c r="U119" s="39">
        <v>1.84681143</v>
      </c>
      <c r="V119" s="39">
        <v>1.0220956059999999</v>
      </c>
      <c r="W119" s="39">
        <v>2.3865863790000001</v>
      </c>
      <c r="X119" s="39">
        <v>6.0905488769999998</v>
      </c>
      <c r="Y119" s="39">
        <v>4.507354855</v>
      </c>
      <c r="Z119" s="39">
        <v>7.6169880369999996</v>
      </c>
      <c r="AA119" s="39">
        <v>6.6020932119999998</v>
      </c>
      <c r="AB119" s="39">
        <v>5.0000652780000001</v>
      </c>
      <c r="AC119" s="39">
        <v>7.6169880369999996</v>
      </c>
      <c r="AD119" s="39">
        <v>0.44249492200000001</v>
      </c>
      <c r="AE119" s="39">
        <v>0.31436098000000001</v>
      </c>
      <c r="AF119" s="39">
        <v>0.93895431399999996</v>
      </c>
      <c r="AG119" s="39">
        <v>1.3443823660000001</v>
      </c>
      <c r="AH119" s="39">
        <v>0.94572873000000002</v>
      </c>
      <c r="AI119" s="39">
        <v>1.8592799879999999</v>
      </c>
      <c r="AJ119" s="39">
        <v>2.285750223</v>
      </c>
      <c r="AK119" s="39">
        <v>1.17181618</v>
      </c>
      <c r="AL119" s="39">
        <v>4.1642058219999996</v>
      </c>
      <c r="AM119" s="39">
        <v>3.603636523</v>
      </c>
      <c r="AN119" s="39">
        <v>2.3856947740000001</v>
      </c>
      <c r="AO119" s="39">
        <v>6.221791649</v>
      </c>
      <c r="AP119" s="39">
        <v>0.58599315900000004</v>
      </c>
      <c r="AQ119" s="39">
        <v>0.39872803600000001</v>
      </c>
      <c r="AR119" s="39">
        <v>0.994819126</v>
      </c>
      <c r="AS119" s="39">
        <v>3.516623343</v>
      </c>
      <c r="AT119" s="39">
        <v>2.1979526479999998</v>
      </c>
      <c r="AU119" s="39">
        <v>5.9700996770000003</v>
      </c>
      <c r="AV119" s="39" t="s">
        <v>7</v>
      </c>
      <c r="AW119" s="39" t="s">
        <v>240</v>
      </c>
      <c r="AX119" s="39" t="s">
        <v>227</v>
      </c>
      <c r="AY119" s="39" t="s">
        <v>240</v>
      </c>
    </row>
    <row r="120" spans="1:51" x14ac:dyDescent="0.2">
      <c r="A120" s="40" t="str">
        <f t="shared" si="1"/>
        <v>ZINCMGFEstratoMedio Alto</v>
      </c>
      <c r="B120" s="39">
        <v>119</v>
      </c>
      <c r="C120" s="39">
        <v>56</v>
      </c>
      <c r="D120" s="39">
        <v>2.1541395489999999</v>
      </c>
      <c r="E120" s="39">
        <v>0.46656034200000002</v>
      </c>
      <c r="F120" s="39">
        <v>1.732455777</v>
      </c>
      <c r="G120" s="39">
        <v>1.2396980820000001</v>
      </c>
      <c r="H120" s="39">
        <v>3.0685810149999999</v>
      </c>
      <c r="I120" s="39">
        <v>7.2322027870000003</v>
      </c>
      <c r="J120" s="39">
        <v>-0.42185472000000002</v>
      </c>
      <c r="K120" s="39">
        <v>14.886260289999999</v>
      </c>
      <c r="L120" s="39">
        <v>2.6892755130000001</v>
      </c>
      <c r="M120" s="39" t="s">
        <v>234</v>
      </c>
      <c r="N120" s="39">
        <v>3.8582716719999999</v>
      </c>
      <c r="O120" s="39">
        <v>0</v>
      </c>
      <c r="P120" s="39">
        <v>0</v>
      </c>
      <c r="Q120" s="39">
        <v>9.0227399999999999E-2</v>
      </c>
      <c r="R120" s="39">
        <v>0</v>
      </c>
      <c r="S120" s="39">
        <v>0</v>
      </c>
      <c r="T120" s="39">
        <v>0.16705029800000001</v>
      </c>
      <c r="U120" s="39">
        <v>1.3793944250000001</v>
      </c>
      <c r="V120" s="39">
        <v>0.84233602699999999</v>
      </c>
      <c r="W120" s="39">
        <v>1.7988371400000001</v>
      </c>
      <c r="X120" s="39">
        <v>6.1911030189999998</v>
      </c>
      <c r="Y120" s="39">
        <v>4.6442248560000001</v>
      </c>
      <c r="Z120" s="39">
        <v>16.594000000000001</v>
      </c>
      <c r="AA120" s="39">
        <v>7.0064841070000003</v>
      </c>
      <c r="AB120" s="39">
        <v>5.6462093900000001</v>
      </c>
      <c r="AC120" s="39">
        <v>16.594000000000001</v>
      </c>
      <c r="AD120" s="39">
        <v>0.36547404100000003</v>
      </c>
      <c r="AE120" s="39">
        <v>0.165152362</v>
      </c>
      <c r="AF120" s="39">
        <v>0.60574185700000005</v>
      </c>
      <c r="AG120" s="39">
        <v>0.92794990200000005</v>
      </c>
      <c r="AH120" s="39">
        <v>0.78385184200000002</v>
      </c>
      <c r="AI120" s="39">
        <v>1.167569608</v>
      </c>
      <c r="AJ120" s="39">
        <v>1.7544526170000001</v>
      </c>
      <c r="AK120" s="39">
        <v>1.268728992</v>
      </c>
      <c r="AL120" s="39">
        <v>2.5933491869999998</v>
      </c>
      <c r="AM120" s="39">
        <v>2.9853506859999999</v>
      </c>
      <c r="AN120" s="39">
        <v>1.7574431639999999</v>
      </c>
      <c r="AO120" s="39">
        <v>12.258533570000001</v>
      </c>
      <c r="AP120" s="39">
        <v>0.52427593500000003</v>
      </c>
      <c r="AQ120" s="39">
        <v>0.29340453799999999</v>
      </c>
      <c r="AR120" s="39">
        <v>0.71938023900000003</v>
      </c>
      <c r="AS120" s="39">
        <v>2.6894734339999999</v>
      </c>
      <c r="AT120" s="39">
        <v>1.5339140170000001</v>
      </c>
      <c r="AU120" s="39">
        <v>6.1274376139999998</v>
      </c>
      <c r="AV120" s="39" t="s">
        <v>8</v>
      </c>
      <c r="AW120" s="39" t="s">
        <v>240</v>
      </c>
      <c r="AX120" s="39" t="s">
        <v>227</v>
      </c>
      <c r="AY120" s="39" t="s">
        <v>240</v>
      </c>
    </row>
    <row r="121" spans="1:51" x14ac:dyDescent="0.2">
      <c r="A121" s="40" t="str">
        <f t="shared" si="1"/>
        <v>ZINCMGFEstratoMedio</v>
      </c>
      <c r="B121" s="39">
        <v>120</v>
      </c>
      <c r="C121" s="39">
        <v>13</v>
      </c>
      <c r="D121" s="39">
        <v>2.6552329879999998</v>
      </c>
      <c r="E121" s="39">
        <v>0.191013088</v>
      </c>
      <c r="F121" s="39">
        <v>8.3286765999999998E-2</v>
      </c>
      <c r="G121" s="39">
        <v>2.2808542150000002</v>
      </c>
      <c r="H121" s="39">
        <v>3.0296117599999999</v>
      </c>
      <c r="I121" s="39">
        <v>5.8056276819999999</v>
      </c>
      <c r="J121" s="39">
        <v>2.3246968780000001</v>
      </c>
      <c r="K121" s="39">
        <v>9.2865584870000006</v>
      </c>
      <c r="L121" s="39">
        <v>2.4094870159999999</v>
      </c>
      <c r="M121" s="39">
        <v>1.524695667</v>
      </c>
      <c r="N121" s="39">
        <v>3.0473855169999999</v>
      </c>
      <c r="O121" s="39">
        <v>0</v>
      </c>
      <c r="P121" s="39">
        <v>0</v>
      </c>
      <c r="Q121" s="39">
        <v>0</v>
      </c>
      <c r="R121" s="39">
        <v>0</v>
      </c>
      <c r="S121" s="39">
        <v>0</v>
      </c>
      <c r="T121" s="39">
        <v>0</v>
      </c>
      <c r="U121" s="39">
        <v>2.135325382</v>
      </c>
      <c r="V121" s="39">
        <v>1.958884989</v>
      </c>
      <c r="W121" s="39">
        <v>2.3190371320000001</v>
      </c>
      <c r="X121" s="39">
        <v>6.4326280990000004</v>
      </c>
      <c r="Y121" s="39">
        <v>4.9353049240000004</v>
      </c>
      <c r="Z121" s="39">
        <v>7.2567242050000003</v>
      </c>
      <c r="AA121" s="39">
        <v>6.7622665409999998</v>
      </c>
      <c r="AB121" s="39">
        <v>5.2577838589999999</v>
      </c>
      <c r="AC121" s="39">
        <v>7.2567242050000003</v>
      </c>
      <c r="AD121" s="39">
        <v>0</v>
      </c>
      <c r="AE121" s="39">
        <v>0</v>
      </c>
      <c r="AF121" s="39">
        <v>0</v>
      </c>
      <c r="AG121" s="39">
        <v>1.5562511729999999</v>
      </c>
      <c r="AH121" s="39">
        <v>1.7457576999999998E-2</v>
      </c>
      <c r="AI121" s="39">
        <v>2.4479918729999999</v>
      </c>
      <c r="AJ121" s="39">
        <v>2.7718716520000002</v>
      </c>
      <c r="AK121" s="39">
        <v>2.3840121440000002</v>
      </c>
      <c r="AL121" s="39">
        <v>3.0542973149999999</v>
      </c>
      <c r="AM121" s="39">
        <v>4.5728355279999997</v>
      </c>
      <c r="AN121" s="39">
        <v>2.206771007</v>
      </c>
      <c r="AO121" s="39">
        <v>7.2567242050000003</v>
      </c>
      <c r="AP121" s="39">
        <v>4.3499999999999997E-2</v>
      </c>
      <c r="AQ121" s="39">
        <v>0</v>
      </c>
      <c r="AR121" s="39">
        <v>9.5853535000000004E-2</v>
      </c>
      <c r="AS121" s="39">
        <v>4.1521248100000001</v>
      </c>
      <c r="AT121" s="39">
        <v>3.2250942199999999</v>
      </c>
      <c r="AU121" s="39">
        <v>4.648589716</v>
      </c>
      <c r="AV121" s="39" t="s">
        <v>9</v>
      </c>
      <c r="AW121" s="39" t="s">
        <v>240</v>
      </c>
      <c r="AX121" s="39" t="s">
        <v>227</v>
      </c>
      <c r="AY121" s="39" t="s">
        <v>240</v>
      </c>
    </row>
    <row r="122" spans="1:51" x14ac:dyDescent="0.2">
      <c r="A122" s="40" t="str">
        <f t="shared" si="1"/>
        <v>ZINCMGFEstratoMedio Bajo</v>
      </c>
      <c r="B122" s="39">
        <v>121</v>
      </c>
      <c r="C122" s="39">
        <v>29</v>
      </c>
      <c r="D122" s="39">
        <v>1.413717133</v>
      </c>
      <c r="E122" s="39">
        <v>0.14662953100000001</v>
      </c>
      <c r="F122" s="39">
        <v>0.19411173200000001</v>
      </c>
      <c r="G122" s="39">
        <v>1.126328534</v>
      </c>
      <c r="H122" s="39">
        <v>1.701105732</v>
      </c>
      <c r="I122" s="39">
        <v>3.3012590689999999</v>
      </c>
      <c r="J122" s="39">
        <v>-9.2268338000000005E-2</v>
      </c>
      <c r="K122" s="39">
        <v>6.6947864770000001</v>
      </c>
      <c r="L122" s="39">
        <v>1.8169367270000001</v>
      </c>
      <c r="M122" s="39" t="s">
        <v>234</v>
      </c>
      <c r="N122" s="39">
        <v>2.5874285449999999</v>
      </c>
      <c r="O122" s="39">
        <v>0</v>
      </c>
      <c r="P122" s="39">
        <v>0</v>
      </c>
      <c r="Q122" s="39">
        <v>8.2508533999999994E-2</v>
      </c>
      <c r="R122" s="39">
        <v>0</v>
      </c>
      <c r="S122" s="39">
        <v>0</v>
      </c>
      <c r="T122" s="39">
        <v>0.191556167</v>
      </c>
      <c r="U122" s="39">
        <v>0.75629942900000002</v>
      </c>
      <c r="V122" s="39">
        <v>0.71910961100000004</v>
      </c>
      <c r="W122" s="39">
        <v>0.86920176199999999</v>
      </c>
      <c r="X122" s="39">
        <v>3.4151753619999998</v>
      </c>
      <c r="Y122" s="39">
        <v>2.7430332869999998</v>
      </c>
      <c r="Z122" s="39">
        <v>8.1375904069999994</v>
      </c>
      <c r="AA122" s="39">
        <v>4.8875930639999998</v>
      </c>
      <c r="AB122" s="39">
        <v>2.7694913790000002</v>
      </c>
      <c r="AC122" s="39">
        <v>8.9748191679999998</v>
      </c>
      <c r="AD122" s="39">
        <v>0.201111131</v>
      </c>
      <c r="AE122" s="39">
        <v>0</v>
      </c>
      <c r="AF122" s="39">
        <v>0.42721442999999998</v>
      </c>
      <c r="AG122" s="39">
        <v>0.59109375399999997</v>
      </c>
      <c r="AH122" s="39">
        <v>0.48530432899999998</v>
      </c>
      <c r="AI122" s="39">
        <v>0.70300242400000001</v>
      </c>
      <c r="AJ122" s="39">
        <v>1.3366856009999999</v>
      </c>
      <c r="AK122" s="39">
        <v>1.047069456</v>
      </c>
      <c r="AL122" s="39">
        <v>1.419015516</v>
      </c>
      <c r="AM122" s="39">
        <v>1.899427362</v>
      </c>
      <c r="AN122" s="39">
        <v>1.7100296399999999</v>
      </c>
      <c r="AO122" s="39">
        <v>2.5625173819999998</v>
      </c>
      <c r="AP122" s="39">
        <v>0.32455136299999998</v>
      </c>
      <c r="AQ122" s="39">
        <v>9.8200755000000001E-2</v>
      </c>
      <c r="AR122" s="39">
        <v>0.45530506599999998</v>
      </c>
      <c r="AS122" s="39">
        <v>1.759166716</v>
      </c>
      <c r="AT122" s="39">
        <v>1.3517726430000001</v>
      </c>
      <c r="AU122" s="39">
        <v>2.6467618759999998</v>
      </c>
      <c r="AV122" s="39" t="s">
        <v>10</v>
      </c>
      <c r="AW122" s="39" t="s">
        <v>240</v>
      </c>
      <c r="AX122" s="39" t="s">
        <v>227</v>
      </c>
      <c r="AY122" s="39" t="s">
        <v>240</v>
      </c>
    </row>
    <row r="123" spans="1:51" x14ac:dyDescent="0.2">
      <c r="A123" s="40" t="str">
        <f t="shared" si="1"/>
        <v>ZINCMGFEstratoBajo</v>
      </c>
      <c r="B123" s="39">
        <v>122</v>
      </c>
      <c r="C123" s="39">
        <v>86</v>
      </c>
      <c r="D123" s="39">
        <v>1.9530436579999999</v>
      </c>
      <c r="E123" s="39">
        <v>0.104800269</v>
      </c>
      <c r="F123" s="39">
        <v>1.3756704230000001</v>
      </c>
      <c r="G123" s="39">
        <v>1.7476389050000001</v>
      </c>
      <c r="H123" s="39">
        <v>2.1584484119999998</v>
      </c>
      <c r="I123" s="39">
        <v>3.708703002</v>
      </c>
      <c r="J123" s="39">
        <v>2.931320801</v>
      </c>
      <c r="K123" s="39">
        <v>4.4860852040000001</v>
      </c>
      <c r="L123" s="39">
        <v>1.9257993149999999</v>
      </c>
      <c r="M123" s="39">
        <v>1.712110043</v>
      </c>
      <c r="N123" s="39">
        <v>2.118038055</v>
      </c>
      <c r="O123" s="39">
        <v>0</v>
      </c>
      <c r="P123" s="39">
        <v>0</v>
      </c>
      <c r="Q123" s="39">
        <v>0</v>
      </c>
      <c r="R123" s="39">
        <v>0</v>
      </c>
      <c r="S123" s="39">
        <v>0</v>
      </c>
      <c r="T123" s="39">
        <v>0</v>
      </c>
      <c r="U123" s="39">
        <v>1.3157680759999999</v>
      </c>
      <c r="V123" s="39">
        <v>1.112198843</v>
      </c>
      <c r="W123" s="39">
        <v>1.5567407280000001</v>
      </c>
      <c r="X123" s="39">
        <v>5.752961312</v>
      </c>
      <c r="Y123" s="39">
        <v>4.7850908390000004</v>
      </c>
      <c r="Z123" s="39">
        <v>7.6396208110000003</v>
      </c>
      <c r="AA123" s="39">
        <v>6.9260309879999999</v>
      </c>
      <c r="AB123" s="39">
        <v>5.8253705589999996</v>
      </c>
      <c r="AC123" s="39">
        <v>7.9507294279999998</v>
      </c>
      <c r="AD123" s="39">
        <v>0.47423240100000003</v>
      </c>
      <c r="AE123" s="39">
        <v>0.22671572800000001</v>
      </c>
      <c r="AF123" s="39">
        <v>0.56345114299999999</v>
      </c>
      <c r="AG123" s="39">
        <v>0.99332020099999996</v>
      </c>
      <c r="AH123" s="39">
        <v>0.80382752000000002</v>
      </c>
      <c r="AI123" s="39">
        <v>1.0710627930000001</v>
      </c>
      <c r="AJ123" s="39">
        <v>1.8612171040000001</v>
      </c>
      <c r="AK123" s="39">
        <v>1.6029532870000001</v>
      </c>
      <c r="AL123" s="39">
        <v>2.0434432720000002</v>
      </c>
      <c r="AM123" s="39">
        <v>3.1185894699999999</v>
      </c>
      <c r="AN123" s="39">
        <v>2.7376245269999999</v>
      </c>
      <c r="AO123" s="39">
        <v>3.4750926569999998</v>
      </c>
      <c r="AP123" s="39">
        <v>0.56334927400000001</v>
      </c>
      <c r="AQ123" s="39">
        <v>0.474583009</v>
      </c>
      <c r="AR123" s="39">
        <v>0.60826633799999996</v>
      </c>
      <c r="AS123" s="39">
        <v>2.6824174109999999</v>
      </c>
      <c r="AT123" s="39">
        <v>2.3673837560000002</v>
      </c>
      <c r="AU123" s="39">
        <v>3.0881052160000002</v>
      </c>
      <c r="AV123" s="39" t="s">
        <v>11</v>
      </c>
      <c r="AW123" s="39" t="s">
        <v>240</v>
      </c>
      <c r="AX123" s="39" t="s">
        <v>227</v>
      </c>
      <c r="AY123" s="39" t="s">
        <v>240</v>
      </c>
    </row>
    <row r="124" spans="1:51" x14ac:dyDescent="0.2">
      <c r="A124" s="40" t="str">
        <f t="shared" si="1"/>
        <v>ZINCMGFESQA2</v>
      </c>
      <c r="B124" s="39">
        <v>123</v>
      </c>
      <c r="C124" s="39">
        <v>117</v>
      </c>
      <c r="D124" s="39">
        <v>1.959994743</v>
      </c>
      <c r="E124" s="39">
        <v>0.29156720899999999</v>
      </c>
      <c r="F124" s="39">
        <v>1.670222793</v>
      </c>
      <c r="G124" s="39">
        <v>1.388533515</v>
      </c>
      <c r="H124" s="39">
        <v>2.5314559710000002</v>
      </c>
      <c r="I124" s="39">
        <v>6.2512444379999996</v>
      </c>
      <c r="J124" s="39">
        <v>0.38230261500000001</v>
      </c>
      <c r="K124" s="39">
        <v>12.120186260000001</v>
      </c>
      <c r="L124" s="39">
        <v>2.500248875</v>
      </c>
      <c r="M124" s="39">
        <v>0.61830624700000003</v>
      </c>
      <c r="N124" s="39">
        <v>3.481405788</v>
      </c>
      <c r="O124" s="39">
        <v>0</v>
      </c>
      <c r="P124" s="39">
        <v>0</v>
      </c>
      <c r="Q124" s="39">
        <v>7.6323367000000003E-2</v>
      </c>
      <c r="R124" s="39">
        <v>0</v>
      </c>
      <c r="S124" s="39">
        <v>0</v>
      </c>
      <c r="T124" s="39">
        <v>0.170668914</v>
      </c>
      <c r="U124" s="39">
        <v>1.2270269460000001</v>
      </c>
      <c r="V124" s="39">
        <v>0.78515550199999995</v>
      </c>
      <c r="W124" s="39">
        <v>1.762237268</v>
      </c>
      <c r="X124" s="39">
        <v>5.9679796280000001</v>
      </c>
      <c r="Y124" s="39">
        <v>4.6879339340000001</v>
      </c>
      <c r="Z124" s="39">
        <v>16.594000000000001</v>
      </c>
      <c r="AA124" s="39">
        <v>7.3891357659999999</v>
      </c>
      <c r="AB124" s="39">
        <v>4.9627629219999996</v>
      </c>
      <c r="AC124" s="39">
        <v>16.594000000000001</v>
      </c>
      <c r="AD124" s="39">
        <v>0.30456346000000001</v>
      </c>
      <c r="AE124" s="39">
        <v>0</v>
      </c>
      <c r="AF124" s="39">
        <v>0.63061387599999996</v>
      </c>
      <c r="AG124" s="39">
        <v>0.79096880700000005</v>
      </c>
      <c r="AH124" s="39">
        <v>0.57109055200000003</v>
      </c>
      <c r="AI124" s="39">
        <v>1.2283990709999999</v>
      </c>
      <c r="AJ124" s="39">
        <v>1.761318239</v>
      </c>
      <c r="AK124" s="39">
        <v>1.1212934130000001</v>
      </c>
      <c r="AL124" s="39">
        <v>2.2931971180000001</v>
      </c>
      <c r="AM124" s="39">
        <v>2.7442872290000002</v>
      </c>
      <c r="AN124" s="39">
        <v>2.2774502659999998</v>
      </c>
      <c r="AO124" s="39">
        <v>4.6872156780000003</v>
      </c>
      <c r="AP124" s="39">
        <v>0.43067444300000002</v>
      </c>
      <c r="AQ124" s="39">
        <v>6.8672090000000005E-2</v>
      </c>
      <c r="AR124" s="39">
        <v>0.74946740999999995</v>
      </c>
      <c r="AS124" s="39">
        <v>2.4184349599999999</v>
      </c>
      <c r="AT124" s="39">
        <v>2.2538661580000001</v>
      </c>
      <c r="AU124" s="39">
        <v>2.7545093180000002</v>
      </c>
      <c r="AV124" s="39" t="s">
        <v>4</v>
      </c>
      <c r="AW124" s="39" t="s">
        <v>240</v>
      </c>
      <c r="AX124" s="39" t="s">
        <v>228</v>
      </c>
      <c r="AY124" s="39" t="s">
        <v>240</v>
      </c>
    </row>
    <row r="125" spans="1:51" x14ac:dyDescent="0.2">
      <c r="A125" s="40" t="str">
        <f t="shared" si="1"/>
        <v>ZINCMGFESQC3</v>
      </c>
      <c r="B125" s="39">
        <v>124</v>
      </c>
      <c r="C125" s="39">
        <v>104</v>
      </c>
      <c r="D125" s="39">
        <v>2.2267937720000002</v>
      </c>
      <c r="E125" s="39">
        <v>0.33331667100000001</v>
      </c>
      <c r="F125" s="39">
        <v>2.5309020200000001</v>
      </c>
      <c r="G125" s="39">
        <v>1.5735051010000001</v>
      </c>
      <c r="H125" s="39">
        <v>2.880082443</v>
      </c>
      <c r="I125" s="39">
        <v>4.7937440259999997</v>
      </c>
      <c r="J125" s="39">
        <v>2.57071045</v>
      </c>
      <c r="K125" s="39">
        <v>7.0167776030000004</v>
      </c>
      <c r="L125" s="39">
        <v>2.18946204</v>
      </c>
      <c r="M125" s="39">
        <v>1.6033435220000001</v>
      </c>
      <c r="N125" s="39">
        <v>2.6489200820000001</v>
      </c>
      <c r="O125" s="39">
        <v>0</v>
      </c>
      <c r="P125" s="39">
        <v>0</v>
      </c>
      <c r="Q125" s="39">
        <v>0</v>
      </c>
      <c r="R125" s="39">
        <v>0</v>
      </c>
      <c r="S125" s="39">
        <v>0</v>
      </c>
      <c r="T125" s="39">
        <v>3.9326671000000001E-2</v>
      </c>
      <c r="U125" s="39">
        <v>1.5186263579999999</v>
      </c>
      <c r="V125" s="39">
        <v>1.349003615</v>
      </c>
      <c r="W125" s="39">
        <v>1.77371006</v>
      </c>
      <c r="X125" s="39">
        <v>6.6290140710000003</v>
      </c>
      <c r="Y125" s="39">
        <v>5.5104967450000002</v>
      </c>
      <c r="Z125" s="39">
        <v>8.9748191679999998</v>
      </c>
      <c r="AA125" s="39">
        <v>7.311008438</v>
      </c>
      <c r="AB125" s="39">
        <v>6.0581129359999997</v>
      </c>
      <c r="AC125" s="39">
        <v>8.9748191679999998</v>
      </c>
      <c r="AD125" s="39">
        <v>0.32690035099999998</v>
      </c>
      <c r="AE125" s="39">
        <v>0</v>
      </c>
      <c r="AF125" s="39">
        <v>0.58020586799999996</v>
      </c>
      <c r="AG125" s="39">
        <v>1.3102304549999999</v>
      </c>
      <c r="AH125" s="39">
        <v>0.59396427600000001</v>
      </c>
      <c r="AI125" s="39">
        <v>1.528752648</v>
      </c>
      <c r="AJ125" s="39">
        <v>1.8423084460000001</v>
      </c>
      <c r="AK125" s="39">
        <v>1.521298351</v>
      </c>
      <c r="AL125" s="39">
        <v>2.8452441930000001</v>
      </c>
      <c r="AM125" s="39">
        <v>3.6339594439999998</v>
      </c>
      <c r="AN125" s="39">
        <v>2.4676205910000002</v>
      </c>
      <c r="AO125" s="39">
        <v>6.4958373109999998</v>
      </c>
      <c r="AP125" s="39">
        <v>0.44411890199999998</v>
      </c>
      <c r="AQ125" s="39">
        <v>0.156383991</v>
      </c>
      <c r="AR125" s="39">
        <v>0.931762282</v>
      </c>
      <c r="AS125" s="39">
        <v>3.0514502769999998</v>
      </c>
      <c r="AT125" s="39">
        <v>1.842304707</v>
      </c>
      <c r="AU125" s="39">
        <v>5.8596515729999998</v>
      </c>
      <c r="AV125" s="39" t="s">
        <v>5</v>
      </c>
      <c r="AW125" s="39" t="s">
        <v>240</v>
      </c>
      <c r="AX125" s="39" t="s">
        <v>228</v>
      </c>
      <c r="AY125" s="39" t="s">
        <v>240</v>
      </c>
    </row>
    <row r="126" spans="1:51" x14ac:dyDescent="0.2">
      <c r="A126" s="40" t="str">
        <f t="shared" si="1"/>
        <v>ZINCMGFR24JR</v>
      </c>
      <c r="B126" s="39">
        <v>125</v>
      </c>
      <c r="C126" s="39">
        <v>97</v>
      </c>
      <c r="D126" s="39">
        <v>2.0879313530000001</v>
      </c>
      <c r="E126" s="39">
        <v>0.16922346799999999</v>
      </c>
      <c r="F126" s="39">
        <v>0.966428866</v>
      </c>
      <c r="G126" s="39">
        <v>1.756259451</v>
      </c>
      <c r="H126" s="39">
        <v>2.4196032550000002</v>
      </c>
      <c r="I126" s="39">
        <v>3.0101658229999999</v>
      </c>
      <c r="J126" s="39">
        <v>1.946698222</v>
      </c>
      <c r="K126" s="39">
        <v>4.0736334230000004</v>
      </c>
      <c r="L126" s="39">
        <v>1.7349829459999999</v>
      </c>
      <c r="M126" s="39">
        <v>1.395241277</v>
      </c>
      <c r="N126" s="39">
        <v>2.01832441</v>
      </c>
      <c r="O126" s="39">
        <v>7.5770629000000006E-2</v>
      </c>
      <c r="P126" s="39">
        <v>0</v>
      </c>
      <c r="Q126" s="39">
        <v>0.17401256900000001</v>
      </c>
      <c r="R126" s="39">
        <v>0.11538744400000001</v>
      </c>
      <c r="S126" s="39">
        <v>0</v>
      </c>
      <c r="T126" s="39">
        <v>0.27873314799999999</v>
      </c>
      <c r="U126" s="39">
        <v>1.6672103279999999</v>
      </c>
      <c r="V126" s="39">
        <v>1.356611719</v>
      </c>
      <c r="W126" s="39">
        <v>2.134563344</v>
      </c>
      <c r="X126" s="39">
        <v>5.9629381370000001</v>
      </c>
      <c r="Y126" s="39">
        <v>4.7061704239999997</v>
      </c>
      <c r="Z126" s="39">
        <v>7.8085809880000001</v>
      </c>
      <c r="AA126" s="39">
        <v>6.1544338840000004</v>
      </c>
      <c r="AB126" s="39">
        <v>4.8876605309999999</v>
      </c>
      <c r="AC126" s="39">
        <v>7.8085809880000001</v>
      </c>
      <c r="AD126" s="39">
        <v>0.48742434699999998</v>
      </c>
      <c r="AE126" s="39">
        <v>0.27734449900000002</v>
      </c>
      <c r="AF126" s="39">
        <v>0.84813616999999997</v>
      </c>
      <c r="AG126" s="39">
        <v>1.348019539</v>
      </c>
      <c r="AH126" s="39">
        <v>0.888548267</v>
      </c>
      <c r="AI126" s="39">
        <v>1.5070965569999999</v>
      </c>
      <c r="AJ126" s="39">
        <v>2.1762290599999998</v>
      </c>
      <c r="AK126" s="39">
        <v>1.759466859</v>
      </c>
      <c r="AL126" s="39">
        <v>2.429509629</v>
      </c>
      <c r="AM126" s="39">
        <v>3.5032241169999998</v>
      </c>
      <c r="AN126" s="39">
        <v>2.5790962999999998</v>
      </c>
      <c r="AO126" s="39">
        <v>4.746265266</v>
      </c>
      <c r="AP126" s="39">
        <v>0.68041521800000004</v>
      </c>
      <c r="AQ126" s="39">
        <v>0.35266545199999999</v>
      </c>
      <c r="AR126" s="39">
        <v>1.1170037589999999</v>
      </c>
      <c r="AS126" s="39">
        <v>2.7546593279999998</v>
      </c>
      <c r="AT126" s="39">
        <v>2.382864214</v>
      </c>
      <c r="AU126" s="39">
        <v>3.8721687139999998</v>
      </c>
      <c r="AV126" s="39" t="s">
        <v>2</v>
      </c>
      <c r="AW126" s="39" t="s">
        <v>240</v>
      </c>
      <c r="AX126" s="39" t="s">
        <v>229</v>
      </c>
      <c r="AY126" s="39" t="s">
        <v>240</v>
      </c>
    </row>
    <row r="127" spans="1:51" x14ac:dyDescent="0.2">
      <c r="A127" s="40" t="str">
        <f t="shared" si="1"/>
        <v>ZINCMGFR24SR</v>
      </c>
      <c r="B127" s="39">
        <v>126</v>
      </c>
      <c r="C127" s="39">
        <v>124</v>
      </c>
      <c r="D127" s="39">
        <v>2.0827891589999998</v>
      </c>
      <c r="E127" s="39">
        <v>0.41739214600000002</v>
      </c>
      <c r="F127" s="39">
        <v>2.9173856420000002</v>
      </c>
      <c r="G127" s="39">
        <v>1.2647155859999999</v>
      </c>
      <c r="H127" s="39">
        <v>2.9008627329999999</v>
      </c>
      <c r="I127" s="39">
        <v>7.7906158879999996</v>
      </c>
      <c r="J127" s="39">
        <v>1.7471003389999999</v>
      </c>
      <c r="K127" s="39">
        <v>13.83413144</v>
      </c>
      <c r="L127" s="39">
        <v>2.7911674780000002</v>
      </c>
      <c r="M127" s="39">
        <v>1.3217792319999999</v>
      </c>
      <c r="N127" s="39">
        <v>3.7194262239999998</v>
      </c>
      <c r="O127" s="39">
        <v>0</v>
      </c>
      <c r="P127" s="39">
        <v>0</v>
      </c>
      <c r="Q127" s="39">
        <v>0</v>
      </c>
      <c r="R127" s="39">
        <v>0</v>
      </c>
      <c r="S127" s="39">
        <v>0</v>
      </c>
      <c r="T127" s="39">
        <v>0</v>
      </c>
      <c r="U127" s="39">
        <v>1.263820725</v>
      </c>
      <c r="V127" s="39">
        <v>0.59558538900000002</v>
      </c>
      <c r="W127" s="39">
        <v>1.766659744</v>
      </c>
      <c r="X127" s="39">
        <v>7.5289405570000003</v>
      </c>
      <c r="Y127" s="39">
        <v>5.0624661350000002</v>
      </c>
      <c r="Z127" s="39">
        <v>16.594000000000001</v>
      </c>
      <c r="AA127" s="39">
        <v>8.4061130469999998</v>
      </c>
      <c r="AB127" s="39">
        <v>6.5803328209999998</v>
      </c>
      <c r="AC127" s="39">
        <v>16.594000000000001</v>
      </c>
      <c r="AD127" s="39">
        <v>5.7156065999999998E-2</v>
      </c>
      <c r="AE127" s="39">
        <v>0</v>
      </c>
      <c r="AF127" s="39">
        <v>0.40179208300000002</v>
      </c>
      <c r="AG127" s="39">
        <v>0.70601159199999997</v>
      </c>
      <c r="AH127" s="39">
        <v>0.42104509099999998</v>
      </c>
      <c r="AI127" s="39">
        <v>1.2159030630000001</v>
      </c>
      <c r="AJ127" s="39">
        <v>1.6750586590000001</v>
      </c>
      <c r="AK127" s="39">
        <v>1.0266097000000001</v>
      </c>
      <c r="AL127" s="39">
        <v>2.4111424869999998</v>
      </c>
      <c r="AM127" s="39">
        <v>3.3140564110000001</v>
      </c>
      <c r="AN127" s="39">
        <v>2.052313141</v>
      </c>
      <c r="AO127" s="39">
        <v>6.2208260339999999</v>
      </c>
      <c r="AP127" s="39">
        <v>0.245366274</v>
      </c>
      <c r="AQ127" s="39">
        <v>0</v>
      </c>
      <c r="AR127" s="39">
        <v>0.44568433699999999</v>
      </c>
      <c r="AS127" s="39">
        <v>2.750588273</v>
      </c>
      <c r="AT127" s="39">
        <v>1.700870578</v>
      </c>
      <c r="AU127" s="39">
        <v>4.8842275119999998</v>
      </c>
      <c r="AV127" s="39" t="s">
        <v>3</v>
      </c>
      <c r="AW127" s="39" t="s">
        <v>240</v>
      </c>
      <c r="AX127" s="39" t="s">
        <v>229</v>
      </c>
      <c r="AY127" s="39" t="s">
        <v>240</v>
      </c>
    </row>
    <row r="128" spans="1:51" x14ac:dyDescent="0.2">
      <c r="A128" s="40" t="str">
        <f t="shared" si="1"/>
        <v>ZINCMGFEXNRA2JR</v>
      </c>
      <c r="B128" s="39">
        <v>127</v>
      </c>
      <c r="C128" s="39">
        <v>55</v>
      </c>
      <c r="D128" s="39">
        <v>1.83715947</v>
      </c>
      <c r="E128" s="39">
        <v>0.14564254300000001</v>
      </c>
      <c r="F128" s="39">
        <v>0.44493309199999997</v>
      </c>
      <c r="G128" s="39">
        <v>1.551705332</v>
      </c>
      <c r="H128" s="39">
        <v>2.1226136090000001</v>
      </c>
      <c r="I128" s="39">
        <v>2.743036327</v>
      </c>
      <c r="J128" s="39">
        <v>1.5608265990000001</v>
      </c>
      <c r="K128" s="39">
        <v>3.9252460550000001</v>
      </c>
      <c r="L128" s="39">
        <v>1.6562114379999999</v>
      </c>
      <c r="M128" s="39">
        <v>1.2493304599999999</v>
      </c>
      <c r="N128" s="39">
        <v>1.981223373</v>
      </c>
      <c r="O128" s="39">
        <v>0</v>
      </c>
      <c r="P128" s="39">
        <v>0</v>
      </c>
      <c r="Q128" s="39">
        <v>0.13770674799999999</v>
      </c>
      <c r="R128" s="39">
        <v>4.0089288000000001E-2</v>
      </c>
      <c r="S128" s="39">
        <v>0</v>
      </c>
      <c r="T128" s="39">
        <v>0.17891396800000001</v>
      </c>
      <c r="U128" s="39">
        <v>1.380378799</v>
      </c>
      <c r="V128" s="39">
        <v>1.0419039919999999</v>
      </c>
      <c r="W128" s="39">
        <v>1.8009228159999999</v>
      </c>
      <c r="X128" s="39">
        <v>5.2456795490000001</v>
      </c>
      <c r="Y128" s="39">
        <v>4.2397583259999996</v>
      </c>
      <c r="Z128" s="39">
        <v>7.3379110560000003</v>
      </c>
      <c r="AA128" s="39">
        <v>6.1587709970000004</v>
      </c>
      <c r="AB128" s="39">
        <v>4.699747823</v>
      </c>
      <c r="AC128" s="39">
        <v>7.3379110560000003</v>
      </c>
      <c r="AD128" s="39">
        <v>0.392730998</v>
      </c>
      <c r="AE128" s="39">
        <v>5.8982142000000001E-2</v>
      </c>
      <c r="AF128" s="39">
        <v>0.81885086799999995</v>
      </c>
      <c r="AG128" s="39">
        <v>1.1118303140000001</v>
      </c>
      <c r="AH128" s="39">
        <v>0.74002401799999995</v>
      </c>
      <c r="AI128" s="39">
        <v>1.380517046</v>
      </c>
      <c r="AJ128" s="39">
        <v>1.7623095719999999</v>
      </c>
      <c r="AK128" s="39">
        <v>1.361034968</v>
      </c>
      <c r="AL128" s="39">
        <v>2.264721743</v>
      </c>
      <c r="AM128" s="39">
        <v>2.539534207</v>
      </c>
      <c r="AN128" s="39">
        <v>2.2783767730000002</v>
      </c>
      <c r="AO128" s="39">
        <v>3.6452670230000002</v>
      </c>
      <c r="AP128" s="39">
        <v>0.61240841899999998</v>
      </c>
      <c r="AQ128" s="39">
        <v>0.17724284800000001</v>
      </c>
      <c r="AR128" s="39">
        <v>1.0565116400000001</v>
      </c>
      <c r="AS128" s="39">
        <v>2.371729631</v>
      </c>
      <c r="AT128" s="39">
        <v>1.987503008</v>
      </c>
      <c r="AU128" s="39">
        <v>2.7165936570000002</v>
      </c>
      <c r="AV128" s="39" t="s">
        <v>230</v>
      </c>
      <c r="AW128" s="39" t="s">
        <v>240</v>
      </c>
      <c r="AX128" s="39" t="s">
        <v>231</v>
      </c>
      <c r="AY128" s="39" t="s">
        <v>240</v>
      </c>
    </row>
    <row r="129" spans="1:51" x14ac:dyDescent="0.2">
      <c r="A129" s="40" t="str">
        <f t="shared" si="1"/>
        <v>ZINCMGFEXNRA2SR</v>
      </c>
      <c r="B129" s="39">
        <v>128</v>
      </c>
      <c r="C129" s="39">
        <v>62</v>
      </c>
      <c r="D129" s="39">
        <v>2.0853109540000001</v>
      </c>
      <c r="E129" s="39">
        <v>0.61706261600000001</v>
      </c>
      <c r="F129" s="39">
        <v>2.5115219080000002</v>
      </c>
      <c r="G129" s="39">
        <v>0.87589045099999996</v>
      </c>
      <c r="H129" s="39">
        <v>3.2947314570000001</v>
      </c>
      <c r="I129" s="39">
        <v>9.9018615350000001</v>
      </c>
      <c r="J129" s="39">
        <v>-1.806283189</v>
      </c>
      <c r="K129" s="39">
        <v>21.610006259999999</v>
      </c>
      <c r="L129" s="39">
        <v>3.1467223479999999</v>
      </c>
      <c r="M129" s="39" t="s">
        <v>234</v>
      </c>
      <c r="N129" s="39">
        <v>4.6486563930000004</v>
      </c>
      <c r="O129" s="39">
        <v>0</v>
      </c>
      <c r="P129" s="39">
        <v>0</v>
      </c>
      <c r="Q129" s="39">
        <v>5.7711079999999998E-2</v>
      </c>
      <c r="R129" s="39">
        <v>0</v>
      </c>
      <c r="S129" s="39">
        <v>0</v>
      </c>
      <c r="T129" s="39">
        <v>0.152185874</v>
      </c>
      <c r="U129" s="39">
        <v>0.93563760900000004</v>
      </c>
      <c r="V129" s="39">
        <v>0.478286871</v>
      </c>
      <c r="W129" s="39">
        <v>1.7939952729999999</v>
      </c>
      <c r="X129" s="39">
        <v>6.2701863810000003</v>
      </c>
      <c r="Y129" s="39">
        <v>4.0215663900000003</v>
      </c>
      <c r="Z129" s="39">
        <v>16.594000000000001</v>
      </c>
      <c r="AA129" s="39">
        <v>8.2409090870000004</v>
      </c>
      <c r="AB129" s="39">
        <v>4.635099844</v>
      </c>
      <c r="AC129" s="39">
        <v>16.594000000000001</v>
      </c>
      <c r="AD129" s="39">
        <v>5.7881435000000002E-2</v>
      </c>
      <c r="AE129" s="39">
        <v>0</v>
      </c>
      <c r="AF129" s="39">
        <v>0.48192191200000001</v>
      </c>
      <c r="AG129" s="39">
        <v>0.67349683999999999</v>
      </c>
      <c r="AH129" s="39">
        <v>0.20971272499999999</v>
      </c>
      <c r="AI129" s="39">
        <v>1.0926135669999999</v>
      </c>
      <c r="AJ129" s="39">
        <v>1.655208805</v>
      </c>
      <c r="AK129" s="39">
        <v>0.69456105499999998</v>
      </c>
      <c r="AL129" s="39">
        <v>3.1281097849999999</v>
      </c>
      <c r="AM129" s="39">
        <v>3.2098606809999999</v>
      </c>
      <c r="AN129" s="39">
        <v>2.1206149569999999</v>
      </c>
      <c r="AO129" s="39">
        <v>5.0269184869999997</v>
      </c>
      <c r="AP129" s="39">
        <v>0.217725473</v>
      </c>
      <c r="AQ129" s="39">
        <v>0</v>
      </c>
      <c r="AR129" s="39">
        <v>0.685443213</v>
      </c>
      <c r="AS129" s="39">
        <v>2.493039885</v>
      </c>
      <c r="AT129" s="39">
        <v>1.299267315</v>
      </c>
      <c r="AU129" s="39">
        <v>4.973476035</v>
      </c>
      <c r="AV129" s="39" t="s">
        <v>232</v>
      </c>
      <c r="AW129" s="39" t="s">
        <v>240</v>
      </c>
      <c r="AX129" s="39" t="s">
        <v>231</v>
      </c>
      <c r="AY129" s="39" t="s">
        <v>240</v>
      </c>
    </row>
    <row r="130" spans="1:51" x14ac:dyDescent="0.2">
      <c r="A130" s="40" t="str">
        <f t="shared" si="1"/>
        <v>ZINCMGFEXNRC3JR</v>
      </c>
      <c r="B130" s="39">
        <v>129</v>
      </c>
      <c r="C130" s="39">
        <v>42</v>
      </c>
      <c r="D130" s="39">
        <v>2.4350841679999999</v>
      </c>
      <c r="E130" s="39">
        <v>0.343586962</v>
      </c>
      <c r="F130" s="39">
        <v>1.6028093379999999</v>
      </c>
      <c r="G130" s="39">
        <v>1.761666097</v>
      </c>
      <c r="H130" s="39">
        <v>3.1085022389999999</v>
      </c>
      <c r="I130" s="39">
        <v>3.24469582</v>
      </c>
      <c r="J130" s="39">
        <v>1.5042929</v>
      </c>
      <c r="K130" s="39">
        <v>4.9850987389999997</v>
      </c>
      <c r="L130" s="39">
        <v>1.801303922</v>
      </c>
      <c r="M130" s="39">
        <v>1.2264961889999999</v>
      </c>
      <c r="N130" s="39">
        <v>2.2327334680000002</v>
      </c>
      <c r="O130" s="39">
        <v>0.20028710799999999</v>
      </c>
      <c r="P130" s="39">
        <v>0.18064207500000001</v>
      </c>
      <c r="Q130" s="39">
        <v>0.219932141</v>
      </c>
      <c r="R130" s="39">
        <v>0.284162578</v>
      </c>
      <c r="S130" s="39">
        <v>0</v>
      </c>
      <c r="T130" s="39">
        <v>0.37668218999999997</v>
      </c>
      <c r="U130" s="39">
        <v>2.1678210359999999</v>
      </c>
      <c r="V130" s="39">
        <v>1.3385328379999999</v>
      </c>
      <c r="W130" s="39">
        <v>2.9120158790000001</v>
      </c>
      <c r="X130" s="39">
        <v>5.9237109200000004</v>
      </c>
      <c r="Y130" s="39">
        <v>3.8458064510000001</v>
      </c>
      <c r="Z130" s="39">
        <v>7.8085809880000001</v>
      </c>
      <c r="AA130" s="39">
        <v>5.9887334890000004</v>
      </c>
      <c r="AB130" s="39">
        <v>4.0984593599999997</v>
      </c>
      <c r="AC130" s="39">
        <v>7.8085809880000001</v>
      </c>
      <c r="AD130" s="39">
        <v>0.61418419400000002</v>
      </c>
      <c r="AE130" s="39">
        <v>0.28814257999999998</v>
      </c>
      <c r="AF130" s="39">
        <v>1.3963715699999999</v>
      </c>
      <c r="AG130" s="39">
        <v>1.4957566339999999</v>
      </c>
      <c r="AH130" s="39">
        <v>0.64437276899999996</v>
      </c>
      <c r="AI130" s="39">
        <v>2.6272954749999999</v>
      </c>
      <c r="AJ130" s="39">
        <v>2.6553285459999998</v>
      </c>
      <c r="AK130" s="39">
        <v>1.4962102850000001</v>
      </c>
      <c r="AL130" s="39">
        <v>3.7744489080000001</v>
      </c>
      <c r="AM130" s="39">
        <v>3.7754940480000001</v>
      </c>
      <c r="AN130" s="39">
        <v>2.8430379079999999</v>
      </c>
      <c r="AO130" s="39">
        <v>5.9612309459999997</v>
      </c>
      <c r="AP130" s="39">
        <v>0.83186613399999998</v>
      </c>
      <c r="AQ130" s="39">
        <v>0.32947417299999998</v>
      </c>
      <c r="AR130" s="39">
        <v>1.5077608790000001</v>
      </c>
      <c r="AS130" s="39">
        <v>3.6171562449999999</v>
      </c>
      <c r="AT130" s="39">
        <v>2.4756537359999999</v>
      </c>
      <c r="AU130" s="39">
        <v>5.9666593800000003</v>
      </c>
      <c r="AV130" s="39" t="s">
        <v>233</v>
      </c>
      <c r="AW130" s="39" t="s">
        <v>240</v>
      </c>
      <c r="AX130" s="39" t="s">
        <v>231</v>
      </c>
      <c r="AY130" s="39" t="s">
        <v>240</v>
      </c>
    </row>
    <row r="131" spans="1:51" x14ac:dyDescent="0.2">
      <c r="A131" s="40" t="str">
        <f t="shared" ref="A131:A194" si="2">AY131&amp;AX131&amp;AV131</f>
        <v>ZINCMGFEXNRC3SR</v>
      </c>
      <c r="B131" s="39">
        <v>130</v>
      </c>
      <c r="C131" s="39">
        <v>62</v>
      </c>
      <c r="D131" s="39">
        <v>2.0803838630000002</v>
      </c>
      <c r="E131" s="39">
        <v>0.41511249</v>
      </c>
      <c r="F131" s="39">
        <v>1.9023155789999999</v>
      </c>
      <c r="G131" s="39">
        <v>1.266778333</v>
      </c>
      <c r="H131" s="39">
        <v>2.893989393</v>
      </c>
      <c r="I131" s="39">
        <v>5.9016553619999996</v>
      </c>
      <c r="J131" s="39">
        <v>2.6651756980000001</v>
      </c>
      <c r="K131" s="39">
        <v>9.1381350270000006</v>
      </c>
      <c r="L131" s="39">
        <v>2.4293322869999998</v>
      </c>
      <c r="M131" s="39">
        <v>1.6325365839999999</v>
      </c>
      <c r="N131" s="39">
        <v>3.0229348370000002</v>
      </c>
      <c r="O131" s="39">
        <v>0</v>
      </c>
      <c r="P131" s="39">
        <v>0</v>
      </c>
      <c r="Q131" s="39">
        <v>0</v>
      </c>
      <c r="R131" s="39">
        <v>0</v>
      </c>
      <c r="S131" s="39">
        <v>0</v>
      </c>
      <c r="T131" s="39">
        <v>0</v>
      </c>
      <c r="U131" s="39">
        <v>1.3572895</v>
      </c>
      <c r="V131" s="39">
        <v>0.58980031399999999</v>
      </c>
      <c r="W131" s="39">
        <v>1.758692119</v>
      </c>
      <c r="X131" s="39">
        <v>7.3161467240000002</v>
      </c>
      <c r="Y131" s="39">
        <v>5.7269206519999996</v>
      </c>
      <c r="Z131" s="39">
        <v>8.9748191679999998</v>
      </c>
      <c r="AA131" s="39">
        <v>8.3980056489999999</v>
      </c>
      <c r="AB131" s="39">
        <v>6.2307288019999998</v>
      </c>
      <c r="AC131" s="39">
        <v>8.9748191679999998</v>
      </c>
      <c r="AD131" s="39">
        <v>0</v>
      </c>
      <c r="AE131" s="39">
        <v>0</v>
      </c>
      <c r="AF131" s="39">
        <v>0.557702806</v>
      </c>
      <c r="AG131" s="39">
        <v>0.87042192900000004</v>
      </c>
      <c r="AH131" s="39">
        <v>0.20861534300000001</v>
      </c>
      <c r="AI131" s="39">
        <v>1.4613818730000001</v>
      </c>
      <c r="AJ131" s="39">
        <v>1.618813348</v>
      </c>
      <c r="AK131" s="39">
        <v>1.3150342310000001</v>
      </c>
      <c r="AL131" s="39">
        <v>2.2538635199999999</v>
      </c>
      <c r="AM131" s="39">
        <v>3.3585571019999998</v>
      </c>
      <c r="AN131" s="39">
        <v>1.766398216</v>
      </c>
      <c r="AO131" s="39">
        <v>7.2371294659999998</v>
      </c>
      <c r="AP131" s="39">
        <v>0.20786828800000001</v>
      </c>
      <c r="AQ131" s="39">
        <v>0</v>
      </c>
      <c r="AR131" s="39">
        <v>0.66580086699999996</v>
      </c>
      <c r="AS131" s="39">
        <v>2.7749040709999999</v>
      </c>
      <c r="AT131" s="39">
        <v>1.7271878679999999</v>
      </c>
      <c r="AU131" s="39">
        <v>5.5644069749999998</v>
      </c>
      <c r="AV131" s="39" t="s">
        <v>235</v>
      </c>
      <c r="AW131" s="39" t="s">
        <v>240</v>
      </c>
      <c r="AX131" s="39" t="s">
        <v>231</v>
      </c>
      <c r="AY131" s="39" t="s">
        <v>240</v>
      </c>
    </row>
    <row r="132" spans="1:51" x14ac:dyDescent="0.2">
      <c r="A132" s="40" t="str">
        <f t="shared" si="2"/>
        <v>ZINCMGFEQP1</v>
      </c>
      <c r="B132" s="39">
        <v>131</v>
      </c>
      <c r="C132" s="39">
        <v>115</v>
      </c>
      <c r="D132" s="39">
        <v>1.9686478089999999</v>
      </c>
      <c r="E132" s="39">
        <v>0.23519472599999999</v>
      </c>
      <c r="F132" s="39">
        <v>1.5189112870000001</v>
      </c>
      <c r="G132" s="39">
        <v>1.5076746160000001</v>
      </c>
      <c r="H132" s="39">
        <v>2.4296210020000002</v>
      </c>
      <c r="I132" s="39">
        <v>4.3322654299999996</v>
      </c>
      <c r="J132" s="39">
        <v>2.2439579260000002</v>
      </c>
      <c r="K132" s="39">
        <v>6.420572935</v>
      </c>
      <c r="L132" s="39">
        <v>2.0814094820000002</v>
      </c>
      <c r="M132" s="39">
        <v>1.4979846210000001</v>
      </c>
      <c r="N132" s="39">
        <v>2.5338849489999999</v>
      </c>
      <c r="O132" s="39">
        <v>0</v>
      </c>
      <c r="P132" s="39">
        <v>0</v>
      </c>
      <c r="Q132" s="39">
        <v>0</v>
      </c>
      <c r="R132" s="39">
        <v>0</v>
      </c>
      <c r="S132" s="39">
        <v>0</v>
      </c>
      <c r="T132" s="39">
        <v>0</v>
      </c>
      <c r="U132" s="39">
        <v>1.3874898849999999</v>
      </c>
      <c r="V132" s="39">
        <v>0.90957325899999997</v>
      </c>
      <c r="W132" s="39">
        <v>1.7143805350000001</v>
      </c>
      <c r="X132" s="39">
        <v>6.2535941340000001</v>
      </c>
      <c r="Y132" s="39">
        <v>4.7825725200000004</v>
      </c>
      <c r="Z132" s="39">
        <v>8.9748191679999998</v>
      </c>
      <c r="AA132" s="39">
        <v>7.4025926269999998</v>
      </c>
      <c r="AB132" s="39">
        <v>6.074932242</v>
      </c>
      <c r="AC132" s="39">
        <v>8.9748191679999998</v>
      </c>
      <c r="AD132" s="39">
        <v>0.32601021400000002</v>
      </c>
      <c r="AE132" s="39">
        <v>8.5950493000000003E-2</v>
      </c>
      <c r="AF132" s="39">
        <v>0.44818640199999998</v>
      </c>
      <c r="AG132" s="39">
        <v>0.84287488300000002</v>
      </c>
      <c r="AH132" s="39">
        <v>0.69939214800000005</v>
      </c>
      <c r="AI132" s="39">
        <v>1.1532772060000001</v>
      </c>
      <c r="AJ132" s="39">
        <v>1.7387559880000001</v>
      </c>
      <c r="AK132" s="39">
        <v>1.4138333890000001</v>
      </c>
      <c r="AL132" s="39">
        <v>2.218442327</v>
      </c>
      <c r="AM132" s="39">
        <v>3.184870836</v>
      </c>
      <c r="AN132" s="39">
        <v>2.0410863809999999</v>
      </c>
      <c r="AO132" s="39">
        <v>5.961368942</v>
      </c>
      <c r="AP132" s="39">
        <v>0.42448965900000002</v>
      </c>
      <c r="AQ132" s="39">
        <v>0.23335861699999999</v>
      </c>
      <c r="AR132" s="39">
        <v>0.65078160100000004</v>
      </c>
      <c r="AS132" s="39">
        <v>2.742268004</v>
      </c>
      <c r="AT132" s="39">
        <v>1.8047976569999999</v>
      </c>
      <c r="AU132" s="39">
        <v>4.2224421100000002</v>
      </c>
      <c r="AV132" s="39">
        <v>1</v>
      </c>
      <c r="AW132" s="39" t="s">
        <v>240</v>
      </c>
      <c r="AX132" s="39" t="s">
        <v>236</v>
      </c>
      <c r="AY132" s="39" t="s">
        <v>240</v>
      </c>
    </row>
    <row r="133" spans="1:51" x14ac:dyDescent="0.2">
      <c r="A133" s="40" t="str">
        <f t="shared" si="2"/>
        <v>ZINCMGFEQP2</v>
      </c>
      <c r="B133" s="39">
        <v>132</v>
      </c>
      <c r="C133" s="39">
        <v>106</v>
      </c>
      <c r="D133" s="39">
        <v>2.4219983709999999</v>
      </c>
      <c r="E133" s="39">
        <v>0.47502698599999998</v>
      </c>
      <c r="F133" s="39">
        <v>2.898673429</v>
      </c>
      <c r="G133" s="39">
        <v>1.4909625870000001</v>
      </c>
      <c r="H133" s="39">
        <v>3.3530341539999999</v>
      </c>
      <c r="I133" s="39">
        <v>9.0543741840000003</v>
      </c>
      <c r="J133" s="39">
        <v>3.3097433000000002E-2</v>
      </c>
      <c r="K133" s="39">
        <v>18.075650929999998</v>
      </c>
      <c r="L133" s="39">
        <v>3.0090487170000002</v>
      </c>
      <c r="M133" s="39">
        <v>0.18192700000000001</v>
      </c>
      <c r="N133" s="39">
        <v>4.2515468869999999</v>
      </c>
      <c r="O133" s="39">
        <v>0</v>
      </c>
      <c r="P133" s="39">
        <v>0</v>
      </c>
      <c r="Q133" s="39">
        <v>0.182353863</v>
      </c>
      <c r="R133" s="39">
        <v>0</v>
      </c>
      <c r="S133" s="39">
        <v>0</v>
      </c>
      <c r="T133" s="39">
        <v>0.27311736199999997</v>
      </c>
      <c r="U133" s="39">
        <v>1.7600247200000001</v>
      </c>
      <c r="V133" s="39">
        <v>1.5823624060000001</v>
      </c>
      <c r="W133" s="39">
        <v>2.1303721869999999</v>
      </c>
      <c r="X133" s="39">
        <v>6.2569002759999996</v>
      </c>
      <c r="Y133" s="39">
        <v>5.0622071120000003</v>
      </c>
      <c r="Z133" s="39">
        <v>16.594000000000001</v>
      </c>
      <c r="AA133" s="39">
        <v>6.4323737840000001</v>
      </c>
      <c r="AB133" s="39">
        <v>5.4690721130000002</v>
      </c>
      <c r="AC133" s="39">
        <v>16.594000000000001</v>
      </c>
      <c r="AD133" s="39">
        <v>0.28793646099999998</v>
      </c>
      <c r="AE133" s="39">
        <v>0</v>
      </c>
      <c r="AF133" s="39">
        <v>0.86908882300000001</v>
      </c>
      <c r="AG133" s="39">
        <v>1.3108908210000001</v>
      </c>
      <c r="AH133" s="39">
        <v>0.94472425800000004</v>
      </c>
      <c r="AI133" s="39">
        <v>1.6297860900000001</v>
      </c>
      <c r="AJ133" s="39">
        <v>2.2741892400000001</v>
      </c>
      <c r="AK133" s="39">
        <v>1.4863454700000001</v>
      </c>
      <c r="AL133" s="39">
        <v>2.7450517570000001</v>
      </c>
      <c r="AM133" s="39">
        <v>3.4877647629999999</v>
      </c>
      <c r="AN133" s="39">
        <v>2.3862695079999998</v>
      </c>
      <c r="AO133" s="39">
        <v>5.7945174159999997</v>
      </c>
      <c r="AP133" s="39">
        <v>0.46376890300000001</v>
      </c>
      <c r="AQ133" s="39">
        <v>0.27602481099999998</v>
      </c>
      <c r="AR133" s="39">
        <v>0.87511984099999995</v>
      </c>
      <c r="AS133" s="39">
        <v>2.7514513140000001</v>
      </c>
      <c r="AT133" s="39">
        <v>2.1630263780000001</v>
      </c>
      <c r="AU133" s="39">
        <v>5.8814448529999996</v>
      </c>
      <c r="AV133" s="39">
        <v>2</v>
      </c>
      <c r="AW133" s="39" t="s">
        <v>240</v>
      </c>
      <c r="AX133" s="39" t="s">
        <v>236</v>
      </c>
      <c r="AY133" s="39" t="s">
        <v>240</v>
      </c>
    </row>
    <row r="134" spans="1:51" x14ac:dyDescent="0.2">
      <c r="A134" s="40" t="str">
        <f t="shared" si="2"/>
        <v>IODOUGEVARtotal</v>
      </c>
      <c r="B134" s="39">
        <v>133</v>
      </c>
      <c r="C134" s="39">
        <v>221</v>
      </c>
      <c r="D134" s="39">
        <v>37.19847309</v>
      </c>
      <c r="E134" s="39">
        <v>14.285306479999999</v>
      </c>
      <c r="F134" s="39">
        <v>1.1711160140000001</v>
      </c>
      <c r="G134" s="39">
        <v>9.1997868819999997</v>
      </c>
      <c r="H134" s="39">
        <v>65.197159299999996</v>
      </c>
      <c r="I134" s="39">
        <v>40430.380530000002</v>
      </c>
      <c r="J134" s="39">
        <v>-25748.874179999999</v>
      </c>
      <c r="K134" s="39">
        <v>106609.6352</v>
      </c>
      <c r="L134" s="39">
        <v>201.07307259999999</v>
      </c>
      <c r="M134" s="39" t="s">
        <v>234</v>
      </c>
      <c r="N134" s="39">
        <v>326.51130949999998</v>
      </c>
      <c r="O134" s="39">
        <v>0</v>
      </c>
      <c r="P134" s="39">
        <v>0</v>
      </c>
      <c r="Q134" s="39">
        <v>0</v>
      </c>
      <c r="R134" s="39">
        <v>0</v>
      </c>
      <c r="S134" s="39">
        <v>0</v>
      </c>
      <c r="T134" s="39">
        <v>0</v>
      </c>
      <c r="U134" s="39">
        <v>4.3073539089999997</v>
      </c>
      <c r="V134" s="39">
        <v>1.020674885</v>
      </c>
      <c r="W134" s="39">
        <v>7.6123637960000003</v>
      </c>
      <c r="X134" s="39">
        <v>103.2049512</v>
      </c>
      <c r="Y134" s="39">
        <v>59.028843569999999</v>
      </c>
      <c r="Z134" s="39">
        <v>231.17299370000001</v>
      </c>
      <c r="AA134" s="39">
        <v>128.43551959999999</v>
      </c>
      <c r="AB134" s="39">
        <v>83.168599569999998</v>
      </c>
      <c r="AC134" s="39">
        <v>1038.0366859999999</v>
      </c>
      <c r="AD134" s="39">
        <v>0</v>
      </c>
      <c r="AE134" s="39">
        <v>0</v>
      </c>
      <c r="AF134" s="39">
        <v>0</v>
      </c>
      <c r="AG134" s="39">
        <v>0.41749203200000001</v>
      </c>
      <c r="AH134" s="39">
        <v>0</v>
      </c>
      <c r="AI134" s="39">
        <v>4.2520958279999999</v>
      </c>
      <c r="AJ134" s="39">
        <v>7.871604477</v>
      </c>
      <c r="AK134" s="39">
        <v>4.5094911629999999</v>
      </c>
      <c r="AL134" s="39">
        <v>12.5</v>
      </c>
      <c r="AM134" s="39">
        <v>29.529959179999999</v>
      </c>
      <c r="AN134" s="39">
        <v>16.150501899999998</v>
      </c>
      <c r="AO134" s="39">
        <v>42.580316910000001</v>
      </c>
      <c r="AP134" s="39">
        <v>0</v>
      </c>
      <c r="AQ134" s="39">
        <v>0</v>
      </c>
      <c r="AR134" s="39">
        <v>0</v>
      </c>
      <c r="AS134" s="39">
        <v>20.1159146</v>
      </c>
      <c r="AT134" s="39">
        <v>12.5</v>
      </c>
      <c r="AU134" s="39">
        <v>30.564195269999999</v>
      </c>
      <c r="AV134" s="39" t="s">
        <v>224</v>
      </c>
      <c r="AW134" s="39" t="s">
        <v>328</v>
      </c>
      <c r="AX134" s="39" t="s">
        <v>0</v>
      </c>
      <c r="AY134" s="39" t="s">
        <v>328</v>
      </c>
    </row>
    <row r="135" spans="1:51" x14ac:dyDescent="0.2">
      <c r="A135" s="40" t="str">
        <f t="shared" si="2"/>
        <v>IODOUGGEDAD0-5m</v>
      </c>
      <c r="B135" s="39">
        <v>134</v>
      </c>
      <c r="C135" s="39">
        <v>33</v>
      </c>
      <c r="D135" s="39">
        <v>3.3024819999999998E-3</v>
      </c>
      <c r="E135" s="39">
        <v>1.695127E-3</v>
      </c>
      <c r="F135" s="39">
        <v>1.5197937E-2</v>
      </c>
      <c r="G135" s="42">
        <v>-1.9899999999999999E-5</v>
      </c>
      <c r="H135" s="39">
        <v>6.6248699999999997E-3</v>
      </c>
      <c r="I135" s="39">
        <v>6.5524249999999997E-3</v>
      </c>
      <c r="J135" s="42">
        <v>-2.8200000000000001E-5</v>
      </c>
      <c r="K135" s="39">
        <v>1.3133028999999999E-2</v>
      </c>
      <c r="L135" s="39">
        <v>8.0947048999999993E-2</v>
      </c>
      <c r="M135" s="39" t="s">
        <v>234</v>
      </c>
      <c r="N135" s="39">
        <v>0.114599427</v>
      </c>
      <c r="O135" s="39">
        <v>0</v>
      </c>
      <c r="P135" s="39">
        <v>0</v>
      </c>
      <c r="Q135" s="39">
        <v>0</v>
      </c>
      <c r="R135" s="39">
        <v>0</v>
      </c>
      <c r="S135" s="39">
        <v>0</v>
      </c>
      <c r="T135" s="39">
        <v>0</v>
      </c>
      <c r="U135" s="39">
        <v>0</v>
      </c>
      <c r="V135" s="39">
        <v>0</v>
      </c>
      <c r="W135" s="39">
        <v>0</v>
      </c>
      <c r="X135" s="39">
        <v>0</v>
      </c>
      <c r="Y135" s="39">
        <v>0</v>
      </c>
      <c r="Z135" s="39">
        <v>0</v>
      </c>
      <c r="AA135" s="39">
        <v>0</v>
      </c>
      <c r="AB135" s="39">
        <v>0</v>
      </c>
      <c r="AC135" s="39">
        <v>0</v>
      </c>
      <c r="AD135" s="39">
        <v>0</v>
      </c>
      <c r="AE135" s="39">
        <v>0</v>
      </c>
      <c r="AF135" s="39">
        <v>0</v>
      </c>
      <c r="AG135" s="39">
        <v>0</v>
      </c>
      <c r="AH135" s="39">
        <v>0</v>
      </c>
      <c r="AI135" s="39">
        <v>0</v>
      </c>
      <c r="AJ135" s="39">
        <v>0</v>
      </c>
      <c r="AK135" s="39">
        <v>0</v>
      </c>
      <c r="AL135" s="39">
        <v>0</v>
      </c>
      <c r="AM135" s="39">
        <v>0</v>
      </c>
      <c r="AN135" s="39">
        <v>0</v>
      </c>
      <c r="AO135" s="39">
        <v>0</v>
      </c>
      <c r="AP135" s="39">
        <v>0</v>
      </c>
      <c r="AQ135" s="39">
        <v>0</v>
      </c>
      <c r="AR135" s="39">
        <v>0</v>
      </c>
      <c r="AS135" s="39">
        <v>0</v>
      </c>
      <c r="AT135" s="39">
        <v>0</v>
      </c>
      <c r="AU135" s="39">
        <v>0</v>
      </c>
      <c r="AV135" s="39" t="s">
        <v>12</v>
      </c>
      <c r="AW135" s="39" t="s">
        <v>328</v>
      </c>
      <c r="AX135" s="39" t="s">
        <v>225</v>
      </c>
      <c r="AY135" s="39" t="s">
        <v>328</v>
      </c>
    </row>
    <row r="136" spans="1:51" x14ac:dyDescent="0.2">
      <c r="A136" s="40" t="str">
        <f t="shared" si="2"/>
        <v>IODOUGGEDAD6-11m</v>
      </c>
      <c r="B136" s="39">
        <v>135</v>
      </c>
      <c r="C136" s="39">
        <v>62</v>
      </c>
      <c r="D136" s="39">
        <v>80.689281449999996</v>
      </c>
      <c r="E136" s="39">
        <v>58.446269090000001</v>
      </c>
      <c r="F136" s="39">
        <v>1.5234969599999999</v>
      </c>
      <c r="G136" s="39">
        <v>-33.863301010000001</v>
      </c>
      <c r="H136" s="39">
        <v>195.2418639</v>
      </c>
      <c r="I136" s="39">
        <v>146854.40719999999</v>
      </c>
      <c r="J136" s="39">
        <v>-111349.49830000001</v>
      </c>
      <c r="K136" s="39">
        <v>405058.31270000001</v>
      </c>
      <c r="L136" s="39">
        <v>383.21587549999998</v>
      </c>
      <c r="M136" s="39" t="s">
        <v>234</v>
      </c>
      <c r="N136" s="39">
        <v>636.44191620000004</v>
      </c>
      <c r="O136" s="39">
        <v>0</v>
      </c>
      <c r="P136" s="39">
        <v>0</v>
      </c>
      <c r="Q136" s="39">
        <v>0</v>
      </c>
      <c r="R136" s="39">
        <v>0</v>
      </c>
      <c r="S136" s="39">
        <v>0</v>
      </c>
      <c r="T136" s="39">
        <v>0</v>
      </c>
      <c r="U136" s="39">
        <v>3.9307293849999998</v>
      </c>
      <c r="V136" s="39">
        <v>0.196875404</v>
      </c>
      <c r="W136" s="39">
        <v>10.16843909</v>
      </c>
      <c r="X136" s="39">
        <v>126.97343619999999</v>
      </c>
      <c r="Y136" s="39">
        <v>43.458933299999998</v>
      </c>
      <c r="Z136" s="39">
        <v>2375</v>
      </c>
      <c r="AA136" s="39">
        <v>150.05668990000001</v>
      </c>
      <c r="AB136" s="39">
        <v>58.505111769999999</v>
      </c>
      <c r="AC136" s="39">
        <v>2375</v>
      </c>
      <c r="AD136" s="39">
        <v>0</v>
      </c>
      <c r="AE136" s="39">
        <v>0</v>
      </c>
      <c r="AF136" s="39">
        <v>0.21464101499999999</v>
      </c>
      <c r="AG136" s="39">
        <v>1.1033368690000001</v>
      </c>
      <c r="AH136" s="39">
        <v>0</v>
      </c>
      <c r="AI136" s="39">
        <v>5.0855554209999996</v>
      </c>
      <c r="AJ136" s="39">
        <v>7.5118819070000002</v>
      </c>
      <c r="AK136" s="39">
        <v>2.1925838299999998</v>
      </c>
      <c r="AL136" s="39">
        <v>22.754628010000001</v>
      </c>
      <c r="AM136" s="39">
        <v>29.799455949999999</v>
      </c>
      <c r="AN136" s="39">
        <v>10.739870700000001</v>
      </c>
      <c r="AO136" s="39">
        <v>100.68236419999999</v>
      </c>
      <c r="AP136" s="39">
        <v>0</v>
      </c>
      <c r="AQ136" s="39">
        <v>0</v>
      </c>
      <c r="AR136" s="39">
        <v>1.114547613</v>
      </c>
      <c r="AS136" s="39">
        <v>14.49081271</v>
      </c>
      <c r="AT136" s="39">
        <v>7.5169051040000001</v>
      </c>
      <c r="AU136" s="39">
        <v>62.25121781</v>
      </c>
      <c r="AV136" s="39" t="s">
        <v>13</v>
      </c>
      <c r="AW136" s="39" t="s">
        <v>328</v>
      </c>
      <c r="AX136" s="39" t="s">
        <v>225</v>
      </c>
      <c r="AY136" s="39" t="s">
        <v>328</v>
      </c>
    </row>
    <row r="137" spans="1:51" x14ac:dyDescent="0.2">
      <c r="A137" s="40" t="str">
        <f t="shared" si="2"/>
        <v>IODOUGGEDAD12-17m</v>
      </c>
      <c r="B137" s="39">
        <v>136</v>
      </c>
      <c r="C137" s="39">
        <v>77</v>
      </c>
      <c r="D137" s="39">
        <v>29.6949744</v>
      </c>
      <c r="E137" s="39">
        <v>15.50173083</v>
      </c>
      <c r="F137" s="39">
        <v>2.3229329540000001</v>
      </c>
      <c r="G137" s="39">
        <v>-0.68785971599999995</v>
      </c>
      <c r="H137" s="39">
        <v>60.077808509999997</v>
      </c>
      <c r="I137" s="39">
        <v>8340.8033209999994</v>
      </c>
      <c r="J137" s="39">
        <v>-7194.4688999999998</v>
      </c>
      <c r="K137" s="39">
        <v>23876.075540000002</v>
      </c>
      <c r="L137" s="39">
        <v>91.327998559999997</v>
      </c>
      <c r="M137" s="39" t="s">
        <v>234</v>
      </c>
      <c r="N137" s="39">
        <v>154.5188517</v>
      </c>
      <c r="O137" s="39">
        <v>0</v>
      </c>
      <c r="P137" s="39">
        <v>0</v>
      </c>
      <c r="Q137" s="39">
        <v>0</v>
      </c>
      <c r="R137" s="39">
        <v>0</v>
      </c>
      <c r="S137" s="39">
        <v>0</v>
      </c>
      <c r="T137" s="39">
        <v>0</v>
      </c>
      <c r="U137" s="39">
        <v>7.3522471420000004</v>
      </c>
      <c r="V137" s="39">
        <v>1.462913326</v>
      </c>
      <c r="W137" s="39">
        <v>15.23193184</v>
      </c>
      <c r="X137" s="39">
        <v>101.2353126</v>
      </c>
      <c r="Y137" s="39">
        <v>41.798331310000002</v>
      </c>
      <c r="Z137" s="39">
        <v>600</v>
      </c>
      <c r="AA137" s="39">
        <v>116.7958232</v>
      </c>
      <c r="AB137" s="39">
        <v>43.388262259999998</v>
      </c>
      <c r="AC137" s="39">
        <v>600</v>
      </c>
      <c r="AD137" s="39">
        <v>0</v>
      </c>
      <c r="AE137" s="39">
        <v>0</v>
      </c>
      <c r="AF137" s="39">
        <v>1.8095156560000001</v>
      </c>
      <c r="AG137" s="39">
        <v>3.951298693</v>
      </c>
      <c r="AH137" s="39">
        <v>0</v>
      </c>
      <c r="AI137" s="39">
        <v>8.8466236429999991</v>
      </c>
      <c r="AJ137" s="39">
        <v>12.54982658</v>
      </c>
      <c r="AK137" s="39">
        <v>5.4547700280000004</v>
      </c>
      <c r="AL137" s="39">
        <v>23.489514679999999</v>
      </c>
      <c r="AM137" s="39">
        <v>30.924610730000001</v>
      </c>
      <c r="AN137" s="39">
        <v>12.9025889</v>
      </c>
      <c r="AO137" s="39">
        <v>585.72635560000003</v>
      </c>
      <c r="AP137" s="39">
        <v>0</v>
      </c>
      <c r="AQ137" s="39">
        <v>0</v>
      </c>
      <c r="AR137" s="39">
        <v>4.0938118440000002</v>
      </c>
      <c r="AS137" s="39">
        <v>23.936670079999999</v>
      </c>
      <c r="AT137" s="39">
        <v>8.8287097350000003</v>
      </c>
      <c r="AU137" s="39">
        <v>104.7466469</v>
      </c>
      <c r="AV137" s="39" t="s">
        <v>14</v>
      </c>
      <c r="AW137" s="39" t="s">
        <v>328</v>
      </c>
      <c r="AX137" s="39" t="s">
        <v>225</v>
      </c>
      <c r="AY137" s="39" t="s">
        <v>328</v>
      </c>
    </row>
    <row r="138" spans="1:51" x14ac:dyDescent="0.2">
      <c r="A138" s="40" t="str">
        <f t="shared" si="2"/>
        <v>IODOUGGEDAD18-23m</v>
      </c>
      <c r="B138" s="39">
        <v>137</v>
      </c>
      <c r="C138" s="39">
        <v>48</v>
      </c>
      <c r="D138" s="39">
        <v>27.30380491</v>
      </c>
      <c r="E138" s="39">
        <v>6.3120066770000003</v>
      </c>
      <c r="F138" s="39">
        <v>1.0683911269999999</v>
      </c>
      <c r="G138" s="39">
        <v>14.932499160000001</v>
      </c>
      <c r="H138" s="39">
        <v>39.675110670000002</v>
      </c>
      <c r="I138" s="39">
        <v>1876.2018519999999</v>
      </c>
      <c r="J138" s="39">
        <v>5.6255302580000004</v>
      </c>
      <c r="K138" s="39">
        <v>3746.778174</v>
      </c>
      <c r="L138" s="39">
        <v>43.31514576</v>
      </c>
      <c r="M138" s="39">
        <v>2.3718200309999999</v>
      </c>
      <c r="N138" s="39">
        <v>61.210931819999999</v>
      </c>
      <c r="O138" s="39">
        <v>0</v>
      </c>
      <c r="P138" s="39">
        <v>0</v>
      </c>
      <c r="Q138" s="39">
        <v>0</v>
      </c>
      <c r="R138" s="39">
        <v>0</v>
      </c>
      <c r="S138" s="39">
        <v>0</v>
      </c>
      <c r="T138" s="39">
        <v>0</v>
      </c>
      <c r="U138" s="39">
        <v>11.49978664</v>
      </c>
      <c r="V138" s="39">
        <v>4.5956143459999996</v>
      </c>
      <c r="W138" s="39">
        <v>21.142850509999999</v>
      </c>
      <c r="X138" s="39">
        <v>86.743422359999997</v>
      </c>
      <c r="Y138" s="39">
        <v>59.060351310000001</v>
      </c>
      <c r="Z138" s="39">
        <v>263.53981879999998</v>
      </c>
      <c r="AA138" s="39">
        <v>115.5604477</v>
      </c>
      <c r="AB138" s="39">
        <v>71.57107628</v>
      </c>
      <c r="AC138" s="39">
        <v>263.53981879999998</v>
      </c>
      <c r="AD138" s="39">
        <v>0.72508224200000004</v>
      </c>
      <c r="AE138" s="39">
        <v>0</v>
      </c>
      <c r="AF138" s="39">
        <v>4.5326398980000002</v>
      </c>
      <c r="AG138" s="39">
        <v>6.2514474030000002</v>
      </c>
      <c r="AH138" s="39">
        <v>4.5160708339999998</v>
      </c>
      <c r="AI138" s="39">
        <v>11.62755218</v>
      </c>
      <c r="AJ138" s="39">
        <v>14.32275973</v>
      </c>
      <c r="AK138" s="39">
        <v>6.5371150179999997</v>
      </c>
      <c r="AL138" s="39">
        <v>45.823168160000002</v>
      </c>
      <c r="AM138" s="39">
        <v>45.862673839999999</v>
      </c>
      <c r="AN138" s="39">
        <v>23.6041697</v>
      </c>
      <c r="AO138" s="39">
        <v>69.294492730000002</v>
      </c>
      <c r="AP138" s="39">
        <v>3.104064223</v>
      </c>
      <c r="AQ138" s="39">
        <v>0</v>
      </c>
      <c r="AR138" s="39">
        <v>5.0951808349999999</v>
      </c>
      <c r="AS138" s="39">
        <v>32.227689300000002</v>
      </c>
      <c r="AT138" s="39">
        <v>20.81618628</v>
      </c>
      <c r="AU138" s="39">
        <v>59.051179640000001</v>
      </c>
      <c r="AV138" s="39" t="s">
        <v>15</v>
      </c>
      <c r="AW138" s="39" t="s">
        <v>328</v>
      </c>
      <c r="AX138" s="39" t="s">
        <v>225</v>
      </c>
      <c r="AY138" s="39" t="s">
        <v>328</v>
      </c>
    </row>
    <row r="139" spans="1:51" x14ac:dyDescent="0.2">
      <c r="A139" s="40" t="str">
        <f t="shared" si="2"/>
        <v>IODOUGSexoM</v>
      </c>
      <c r="B139" s="39">
        <v>138</v>
      </c>
      <c r="C139" s="39">
        <v>110</v>
      </c>
      <c r="D139" s="39">
        <v>50.264549899999999</v>
      </c>
      <c r="E139" s="39">
        <v>31.134380109999999</v>
      </c>
      <c r="F139" s="39">
        <v>1.4266605999999999</v>
      </c>
      <c r="G139" s="39">
        <v>-10.757713799999999</v>
      </c>
      <c r="H139" s="39">
        <v>111.2868136</v>
      </c>
      <c r="I139" s="39">
        <v>78688.908150000003</v>
      </c>
      <c r="J139" s="39">
        <v>-61283.984839999997</v>
      </c>
      <c r="K139" s="39">
        <v>218661.80110000001</v>
      </c>
      <c r="L139" s="39">
        <v>280.51543299999997</v>
      </c>
      <c r="M139" s="39" t="s">
        <v>234</v>
      </c>
      <c r="N139" s="39">
        <v>467.61287529999998</v>
      </c>
      <c r="O139" s="39">
        <v>0</v>
      </c>
      <c r="P139" s="39">
        <v>0</v>
      </c>
      <c r="Q139" s="39">
        <v>0</v>
      </c>
      <c r="R139" s="39">
        <v>0</v>
      </c>
      <c r="S139" s="39">
        <v>0</v>
      </c>
      <c r="T139" s="39">
        <v>0</v>
      </c>
      <c r="U139" s="39">
        <v>5.1304242029999996</v>
      </c>
      <c r="V139" s="39">
        <v>0</v>
      </c>
      <c r="W139" s="39">
        <v>8.8527292210000006</v>
      </c>
      <c r="X139" s="39">
        <v>115.6096764</v>
      </c>
      <c r="Y139" s="39">
        <v>41.967633130000003</v>
      </c>
      <c r="Z139" s="39">
        <v>2375</v>
      </c>
      <c r="AA139" s="39">
        <v>126.9922768</v>
      </c>
      <c r="AB139" s="39">
        <v>98.847195569999997</v>
      </c>
      <c r="AC139" s="39">
        <v>2375</v>
      </c>
      <c r="AD139" s="39">
        <v>0</v>
      </c>
      <c r="AE139" s="39">
        <v>0</v>
      </c>
      <c r="AF139" s="39">
        <v>0</v>
      </c>
      <c r="AG139" s="39">
        <v>1.285254718</v>
      </c>
      <c r="AH139" s="39">
        <v>0</v>
      </c>
      <c r="AI139" s="39">
        <v>5.5330407429999999</v>
      </c>
      <c r="AJ139" s="39">
        <v>7.5874966820000003</v>
      </c>
      <c r="AK139" s="39">
        <v>3.2529029930000002</v>
      </c>
      <c r="AL139" s="39">
        <v>20.868117640000001</v>
      </c>
      <c r="AM139" s="39">
        <v>29.01662374</v>
      </c>
      <c r="AN139" s="39">
        <v>14.569940620000001</v>
      </c>
      <c r="AO139" s="39">
        <v>41.97741499</v>
      </c>
      <c r="AP139" s="39">
        <v>0</v>
      </c>
      <c r="AQ139" s="39">
        <v>0</v>
      </c>
      <c r="AR139" s="39">
        <v>1.2247183639999999</v>
      </c>
      <c r="AS139" s="39">
        <v>20.865510820000001</v>
      </c>
      <c r="AT139" s="39">
        <v>8.8540511169999991</v>
      </c>
      <c r="AU139" s="39">
        <v>33.085994929999998</v>
      </c>
      <c r="AV139" s="39" t="s">
        <v>16</v>
      </c>
      <c r="AW139" s="39" t="s">
        <v>328</v>
      </c>
      <c r="AX139" s="39" t="s">
        <v>226</v>
      </c>
      <c r="AY139" s="39" t="s">
        <v>328</v>
      </c>
    </row>
    <row r="140" spans="1:51" x14ac:dyDescent="0.2">
      <c r="A140" s="40" t="str">
        <f t="shared" si="2"/>
        <v>IODOUGSexoF</v>
      </c>
      <c r="B140" s="39">
        <v>139</v>
      </c>
      <c r="C140" s="39">
        <v>111</v>
      </c>
      <c r="D140" s="39">
        <v>25.558667020000001</v>
      </c>
      <c r="E140" s="39">
        <v>10.14396925</v>
      </c>
      <c r="F140" s="39">
        <v>1.8661876289999999</v>
      </c>
      <c r="G140" s="39">
        <v>5.6768526430000001</v>
      </c>
      <c r="H140" s="39">
        <v>45.440481400000003</v>
      </c>
      <c r="I140" s="39">
        <v>6409.6121999999996</v>
      </c>
      <c r="J140" s="39">
        <v>-4671.5519800000002</v>
      </c>
      <c r="K140" s="39">
        <v>17490.776379999999</v>
      </c>
      <c r="L140" s="39">
        <v>80.060053710000005</v>
      </c>
      <c r="M140" s="39" t="s">
        <v>234</v>
      </c>
      <c r="N140" s="39">
        <v>132.25269900000001</v>
      </c>
      <c r="O140" s="39">
        <v>0</v>
      </c>
      <c r="P140" s="39">
        <v>0</v>
      </c>
      <c r="Q140" s="39">
        <v>0</v>
      </c>
      <c r="R140" s="39">
        <v>0</v>
      </c>
      <c r="S140" s="39">
        <v>0</v>
      </c>
      <c r="T140" s="39">
        <v>0</v>
      </c>
      <c r="U140" s="39">
        <v>3.86092469</v>
      </c>
      <c r="V140" s="39">
        <v>0.15454064000000001</v>
      </c>
      <c r="W140" s="39">
        <v>8.7044400880000001</v>
      </c>
      <c r="X140" s="39">
        <v>72.231516209999995</v>
      </c>
      <c r="Y140" s="39">
        <v>48.275293069999996</v>
      </c>
      <c r="Z140" s="39">
        <v>596.48748909999995</v>
      </c>
      <c r="AA140" s="39">
        <v>112.09922229999999</v>
      </c>
      <c r="AB140" s="39">
        <v>64.877400059999999</v>
      </c>
      <c r="AC140" s="39">
        <v>600</v>
      </c>
      <c r="AD140" s="39">
        <v>0</v>
      </c>
      <c r="AE140" s="39">
        <v>0</v>
      </c>
      <c r="AF140" s="39">
        <v>0</v>
      </c>
      <c r="AG140" s="39">
        <v>0.14725463</v>
      </c>
      <c r="AH140" s="39">
        <v>0</v>
      </c>
      <c r="AI140" s="39">
        <v>3.8380933750000001</v>
      </c>
      <c r="AJ140" s="39">
        <v>8.7245416139999996</v>
      </c>
      <c r="AK140" s="39">
        <v>4.444274493</v>
      </c>
      <c r="AL140" s="39">
        <v>11.78563666</v>
      </c>
      <c r="AM140" s="39">
        <v>30.761482560000001</v>
      </c>
      <c r="AN140" s="39">
        <v>12.683590909999999</v>
      </c>
      <c r="AO140" s="39">
        <v>48.281987350000001</v>
      </c>
      <c r="AP140" s="39">
        <v>0</v>
      </c>
      <c r="AQ140" s="39">
        <v>0</v>
      </c>
      <c r="AR140" s="39">
        <v>0</v>
      </c>
      <c r="AS140" s="39">
        <v>17.159133149999999</v>
      </c>
      <c r="AT140" s="39">
        <v>11.42493228</v>
      </c>
      <c r="AU140" s="39">
        <v>45.792668919999997</v>
      </c>
      <c r="AV140" s="39" t="s">
        <v>17</v>
      </c>
      <c r="AW140" s="39" t="s">
        <v>328</v>
      </c>
      <c r="AX140" s="39" t="s">
        <v>226</v>
      </c>
      <c r="AY140" s="39" t="s">
        <v>328</v>
      </c>
    </row>
    <row r="141" spans="1:51" x14ac:dyDescent="0.2">
      <c r="A141" s="40" t="str">
        <f t="shared" si="2"/>
        <v>IODOUGEstratoAlto</v>
      </c>
      <c r="B141" s="39">
        <v>140</v>
      </c>
      <c r="C141" s="39">
        <v>37</v>
      </c>
      <c r="D141" s="39">
        <v>22.000024809999999</v>
      </c>
      <c r="E141" s="39">
        <v>4.7203867339999999</v>
      </c>
      <c r="F141" s="39">
        <v>0.39453821100000003</v>
      </c>
      <c r="G141" s="39">
        <v>12.748236820000001</v>
      </c>
      <c r="H141" s="39">
        <v>31.2518128</v>
      </c>
      <c r="I141" s="39">
        <v>2202.1754919999998</v>
      </c>
      <c r="J141" s="39">
        <v>557.64419759999998</v>
      </c>
      <c r="K141" s="39">
        <v>3846.7067870000001</v>
      </c>
      <c r="L141" s="39">
        <v>46.927342690000003</v>
      </c>
      <c r="M141" s="39">
        <v>23.614491260000001</v>
      </c>
      <c r="N141" s="39">
        <v>62.021825079999999</v>
      </c>
      <c r="O141" s="39">
        <v>0</v>
      </c>
      <c r="P141" s="39">
        <v>0</v>
      </c>
      <c r="Q141" s="39">
        <v>0</v>
      </c>
      <c r="R141" s="39">
        <v>0</v>
      </c>
      <c r="S141" s="39">
        <v>0</v>
      </c>
      <c r="T141" s="39">
        <v>0</v>
      </c>
      <c r="U141" s="39">
        <v>7.3505612610000002</v>
      </c>
      <c r="V141" s="39">
        <v>3.81469857</v>
      </c>
      <c r="W141" s="39">
        <v>12.5</v>
      </c>
      <c r="X141" s="39">
        <v>87.288738080000002</v>
      </c>
      <c r="Y141" s="39">
        <v>38.166327260000003</v>
      </c>
      <c r="Z141" s="39">
        <v>263.53981879999998</v>
      </c>
      <c r="AA141" s="39">
        <v>122.48856480000001</v>
      </c>
      <c r="AB141" s="39">
        <v>41.062428410000003</v>
      </c>
      <c r="AC141" s="39">
        <v>263.53981879999998</v>
      </c>
      <c r="AD141" s="39">
        <v>0</v>
      </c>
      <c r="AE141" s="39">
        <v>0</v>
      </c>
      <c r="AF141" s="39">
        <v>3.7897298020000001</v>
      </c>
      <c r="AG141" s="39">
        <v>4.7606746510000004</v>
      </c>
      <c r="AH141" s="39">
        <v>0</v>
      </c>
      <c r="AI141" s="39">
        <v>11.83987494</v>
      </c>
      <c r="AJ141" s="39">
        <v>12.5</v>
      </c>
      <c r="AK141" s="39">
        <v>5.4368197839999999</v>
      </c>
      <c r="AL141" s="39">
        <v>17.645031469999999</v>
      </c>
      <c r="AM141" s="39">
        <v>20.609307600000001</v>
      </c>
      <c r="AN141" s="39">
        <v>12.5</v>
      </c>
      <c r="AO141" s="39">
        <v>78.224201910000005</v>
      </c>
      <c r="AP141" s="39">
        <v>0.40059191900000002</v>
      </c>
      <c r="AQ141" s="39">
        <v>0</v>
      </c>
      <c r="AR141" s="39">
        <v>4.5629486979999996</v>
      </c>
      <c r="AS141" s="39">
        <v>16.028499579999998</v>
      </c>
      <c r="AT141" s="39">
        <v>12.5</v>
      </c>
      <c r="AU141" s="39">
        <v>38.519515079999998</v>
      </c>
      <c r="AV141" s="39" t="s">
        <v>7</v>
      </c>
      <c r="AW141" s="39" t="s">
        <v>328</v>
      </c>
      <c r="AX141" s="39" t="s">
        <v>227</v>
      </c>
      <c r="AY141" s="39" t="s">
        <v>328</v>
      </c>
    </row>
    <row r="142" spans="1:51" x14ac:dyDescent="0.2">
      <c r="A142" s="40" t="str">
        <f t="shared" si="2"/>
        <v>IODOUGEstratoMedio Alto</v>
      </c>
      <c r="B142" s="39">
        <v>141</v>
      </c>
      <c r="C142" s="39">
        <v>56</v>
      </c>
      <c r="D142" s="39">
        <v>61.560124379999998</v>
      </c>
      <c r="E142" s="39">
        <v>31.828722429999999</v>
      </c>
      <c r="F142" s="39">
        <v>0.65107499499999999</v>
      </c>
      <c r="G142" s="39">
        <v>-0.82302526300000001</v>
      </c>
      <c r="H142" s="39">
        <v>123.943274</v>
      </c>
      <c r="I142" s="39">
        <v>89562.14963</v>
      </c>
      <c r="J142" s="39">
        <v>-50910.679349999999</v>
      </c>
      <c r="K142" s="39">
        <v>230034.9786</v>
      </c>
      <c r="L142" s="39">
        <v>299.2693597</v>
      </c>
      <c r="M142" s="39" t="s">
        <v>234</v>
      </c>
      <c r="N142" s="39">
        <v>479.61961869999999</v>
      </c>
      <c r="O142" s="39">
        <v>0</v>
      </c>
      <c r="P142" s="39">
        <v>0</v>
      </c>
      <c r="Q142" s="39">
        <v>0</v>
      </c>
      <c r="R142" s="39">
        <v>0</v>
      </c>
      <c r="S142" s="39">
        <v>0</v>
      </c>
      <c r="T142" s="39">
        <v>0</v>
      </c>
      <c r="U142" s="39">
        <v>2.688480223</v>
      </c>
      <c r="V142" s="39">
        <v>0</v>
      </c>
      <c r="W142" s="39">
        <v>8.7457512079999997</v>
      </c>
      <c r="X142" s="39">
        <v>119.80415480000001</v>
      </c>
      <c r="Y142" s="39">
        <v>50.266246680000002</v>
      </c>
      <c r="Z142" s="39">
        <v>2375</v>
      </c>
      <c r="AA142" s="39">
        <v>234.0512708</v>
      </c>
      <c r="AB142" s="39">
        <v>81.312478749999997</v>
      </c>
      <c r="AC142" s="39">
        <v>2375</v>
      </c>
      <c r="AD142" s="39">
        <v>0</v>
      </c>
      <c r="AE142" s="39">
        <v>0</v>
      </c>
      <c r="AF142" s="39">
        <v>0</v>
      </c>
      <c r="AG142" s="39">
        <v>0</v>
      </c>
      <c r="AH142" s="39">
        <v>0</v>
      </c>
      <c r="AI142" s="39">
        <v>6.6180156300000004</v>
      </c>
      <c r="AJ142" s="39">
        <v>7.1870846970000004</v>
      </c>
      <c r="AK142" s="39">
        <v>0</v>
      </c>
      <c r="AL142" s="39">
        <v>24.229832139999999</v>
      </c>
      <c r="AM142" s="39">
        <v>27.376460909999999</v>
      </c>
      <c r="AN142" s="39">
        <v>15.278262850000001</v>
      </c>
      <c r="AO142" s="39">
        <v>42.435364040000003</v>
      </c>
      <c r="AP142" s="39">
        <v>0</v>
      </c>
      <c r="AQ142" s="39">
        <v>0</v>
      </c>
      <c r="AR142" s="39">
        <v>0.61142433299999999</v>
      </c>
      <c r="AS142" s="39">
        <v>18.263267460000002</v>
      </c>
      <c r="AT142" s="39">
        <v>8.87500365</v>
      </c>
      <c r="AU142" s="39">
        <v>30.736719539999999</v>
      </c>
      <c r="AV142" s="39" t="s">
        <v>8</v>
      </c>
      <c r="AW142" s="39" t="s">
        <v>328</v>
      </c>
      <c r="AX142" s="39" t="s">
        <v>227</v>
      </c>
      <c r="AY142" s="39" t="s">
        <v>328</v>
      </c>
    </row>
    <row r="143" spans="1:51" x14ac:dyDescent="0.2">
      <c r="A143" s="40" t="str">
        <f t="shared" si="2"/>
        <v>IODOUGEstratoMedio</v>
      </c>
      <c r="B143" s="39">
        <v>142</v>
      </c>
      <c r="C143" s="39">
        <v>13</v>
      </c>
      <c r="D143" s="39">
        <v>25.44440522</v>
      </c>
      <c r="E143" s="39">
        <v>4.3894176150000002</v>
      </c>
      <c r="F143" s="39">
        <v>0.19525816100000001</v>
      </c>
      <c r="G143" s="39">
        <v>16.841304780000002</v>
      </c>
      <c r="H143" s="39">
        <v>34.047505659999999</v>
      </c>
      <c r="I143" s="39">
        <v>1307.686197</v>
      </c>
      <c r="J143" s="39">
        <v>566.88050859999998</v>
      </c>
      <c r="K143" s="39">
        <v>2048.491884</v>
      </c>
      <c r="L143" s="39">
        <v>36.161944040000002</v>
      </c>
      <c r="M143" s="39">
        <v>23.809252579999999</v>
      </c>
      <c r="N143" s="39">
        <v>45.260268279999998</v>
      </c>
      <c r="O143" s="39">
        <v>0</v>
      </c>
      <c r="P143" s="39">
        <v>0</v>
      </c>
      <c r="Q143" s="39">
        <v>0</v>
      </c>
      <c r="R143" s="39">
        <v>0</v>
      </c>
      <c r="S143" s="39">
        <v>0</v>
      </c>
      <c r="T143" s="39">
        <v>0</v>
      </c>
      <c r="U143" s="39">
        <v>4.4625635810000004</v>
      </c>
      <c r="V143" s="39">
        <v>3.9436449950000001</v>
      </c>
      <c r="W143" s="39">
        <v>5.4971422179999996</v>
      </c>
      <c r="X143" s="39">
        <v>81.002662409999999</v>
      </c>
      <c r="Y143" s="39">
        <v>50.08155446</v>
      </c>
      <c r="Z143" s="39">
        <v>122.0883534</v>
      </c>
      <c r="AA143" s="39">
        <v>97.436938810000001</v>
      </c>
      <c r="AB143" s="39">
        <v>52.82781318</v>
      </c>
      <c r="AC143" s="39">
        <v>122.0883534</v>
      </c>
      <c r="AD143" s="39">
        <v>0</v>
      </c>
      <c r="AE143" s="39">
        <v>0</v>
      </c>
      <c r="AF143" s="39">
        <v>0</v>
      </c>
      <c r="AG143" s="39">
        <v>0.85903990799999996</v>
      </c>
      <c r="AH143" s="39">
        <v>0</v>
      </c>
      <c r="AI143" s="39">
        <v>4.5437310340000003</v>
      </c>
      <c r="AJ143" s="39">
        <v>12.1418119</v>
      </c>
      <c r="AK143" s="39">
        <v>6.4505534019999997</v>
      </c>
      <c r="AL143" s="39">
        <v>21.37900479</v>
      </c>
      <c r="AM143" s="39">
        <v>46.935129320000001</v>
      </c>
      <c r="AN143" s="39">
        <v>46.173586929999999</v>
      </c>
      <c r="AO143" s="39">
        <v>47.696671700000003</v>
      </c>
      <c r="AP143" s="39">
        <v>0</v>
      </c>
      <c r="AQ143" s="39">
        <v>0</v>
      </c>
      <c r="AR143" s="39">
        <v>0.19514754100000001</v>
      </c>
      <c r="AS143" s="39">
        <v>42.568845779999997</v>
      </c>
      <c r="AT143" s="39">
        <v>29.71059515</v>
      </c>
      <c r="AU143" s="39">
        <v>47.56909658</v>
      </c>
      <c r="AV143" s="39" t="s">
        <v>9</v>
      </c>
      <c r="AW143" s="39" t="s">
        <v>328</v>
      </c>
      <c r="AX143" s="39" t="s">
        <v>227</v>
      </c>
      <c r="AY143" s="39" t="s">
        <v>328</v>
      </c>
    </row>
    <row r="144" spans="1:51" x14ac:dyDescent="0.2">
      <c r="A144" s="40" t="str">
        <f t="shared" si="2"/>
        <v>IODOUGEstratoMedio Bajo</v>
      </c>
      <c r="B144" s="39">
        <v>143</v>
      </c>
      <c r="C144" s="39">
        <v>29</v>
      </c>
      <c r="D144" s="39">
        <v>9.4828372349999999</v>
      </c>
      <c r="E144" s="39">
        <v>1.578186592</v>
      </c>
      <c r="F144" s="39">
        <v>0.31908468299999998</v>
      </c>
      <c r="G144" s="39">
        <v>6.3896483540000002</v>
      </c>
      <c r="H144" s="39">
        <v>12.57602612</v>
      </c>
      <c r="I144" s="39">
        <v>232.64795839999999</v>
      </c>
      <c r="J144" s="39">
        <v>88.029890989999998</v>
      </c>
      <c r="K144" s="39">
        <v>377.26602580000002</v>
      </c>
      <c r="L144" s="39">
        <v>15.252801659999999</v>
      </c>
      <c r="M144" s="39">
        <v>9.3824245790000003</v>
      </c>
      <c r="N144" s="39">
        <v>19.423337140000001</v>
      </c>
      <c r="O144" s="39">
        <v>0</v>
      </c>
      <c r="P144" s="39">
        <v>0</v>
      </c>
      <c r="Q144" s="39">
        <v>0</v>
      </c>
      <c r="R144" s="39">
        <v>0</v>
      </c>
      <c r="S144" s="39">
        <v>0</v>
      </c>
      <c r="T144" s="39">
        <v>0</v>
      </c>
      <c r="U144" s="39">
        <v>1.048279854</v>
      </c>
      <c r="V144" s="39">
        <v>0.16306747999999999</v>
      </c>
      <c r="W144" s="39">
        <v>4.7599802279999999</v>
      </c>
      <c r="X144" s="39">
        <v>36.844342179999998</v>
      </c>
      <c r="Y144" s="39">
        <v>21.426445090000001</v>
      </c>
      <c r="Z144" s="39">
        <v>66.289667410000007</v>
      </c>
      <c r="AA144" s="39">
        <v>41.453593939999998</v>
      </c>
      <c r="AB144" s="39">
        <v>25.840869189999999</v>
      </c>
      <c r="AC144" s="39">
        <v>66.289667410000007</v>
      </c>
      <c r="AD144" s="39">
        <v>0</v>
      </c>
      <c r="AE144" s="39">
        <v>0</v>
      </c>
      <c r="AF144" s="39">
        <v>0</v>
      </c>
      <c r="AG144" s="39">
        <v>0.14152791200000001</v>
      </c>
      <c r="AH144" s="39">
        <v>0</v>
      </c>
      <c r="AI144" s="39">
        <v>0.46148765400000002</v>
      </c>
      <c r="AJ144" s="39">
        <v>4.9059294539999998</v>
      </c>
      <c r="AK144" s="39">
        <v>0.23114816499999999</v>
      </c>
      <c r="AL144" s="39">
        <v>12.50941138</v>
      </c>
      <c r="AM144" s="39">
        <v>16.27033664</v>
      </c>
      <c r="AN144" s="39">
        <v>10.68453768</v>
      </c>
      <c r="AO144" s="39">
        <v>27.054544440000001</v>
      </c>
      <c r="AP144" s="39">
        <v>0</v>
      </c>
      <c r="AQ144" s="39">
        <v>0</v>
      </c>
      <c r="AR144" s="39">
        <v>0</v>
      </c>
      <c r="AS144" s="39">
        <v>11.67648181</v>
      </c>
      <c r="AT144" s="39">
        <v>9.8679647730000006</v>
      </c>
      <c r="AU144" s="39">
        <v>16.174386800000001</v>
      </c>
      <c r="AV144" s="39" t="s">
        <v>10</v>
      </c>
      <c r="AW144" s="39" t="s">
        <v>328</v>
      </c>
      <c r="AX144" s="39" t="s">
        <v>227</v>
      </c>
      <c r="AY144" s="39" t="s">
        <v>328</v>
      </c>
    </row>
    <row r="145" spans="1:51" x14ac:dyDescent="0.2">
      <c r="A145" s="40" t="str">
        <f t="shared" si="2"/>
        <v>IODOUGEstratoBajo</v>
      </c>
      <c r="B145" s="39">
        <v>144</v>
      </c>
      <c r="C145" s="39">
        <v>86</v>
      </c>
      <c r="D145" s="39">
        <v>22.313875660000001</v>
      </c>
      <c r="E145" s="39">
        <v>3.8028192750000001</v>
      </c>
      <c r="F145" s="39">
        <v>1.448396845</v>
      </c>
      <c r="G145" s="39">
        <v>14.86048684</v>
      </c>
      <c r="H145" s="39">
        <v>29.767264480000001</v>
      </c>
      <c r="I145" s="39">
        <v>4638.050362</v>
      </c>
      <c r="J145" s="39">
        <v>554.7380316</v>
      </c>
      <c r="K145" s="39">
        <v>8721.3626929999991</v>
      </c>
      <c r="L145" s="39">
        <v>68.103233130000007</v>
      </c>
      <c r="M145" s="39">
        <v>23.552877349999999</v>
      </c>
      <c r="N145" s="39">
        <v>93.388236370000001</v>
      </c>
      <c r="O145" s="39">
        <v>0</v>
      </c>
      <c r="P145" s="39">
        <v>0</v>
      </c>
      <c r="Q145" s="39">
        <v>0</v>
      </c>
      <c r="R145" s="39">
        <v>0</v>
      </c>
      <c r="S145" s="39">
        <v>0</v>
      </c>
      <c r="T145" s="39">
        <v>0</v>
      </c>
      <c r="U145" s="39">
        <v>3.1506651109999999</v>
      </c>
      <c r="V145" s="39">
        <v>2.202341509</v>
      </c>
      <c r="W145" s="39">
        <v>7.2211866049999998</v>
      </c>
      <c r="X145" s="39">
        <v>59.214058450000003</v>
      </c>
      <c r="Y145" s="39">
        <v>52.117807970000001</v>
      </c>
      <c r="Z145" s="39">
        <v>88.599199780000006</v>
      </c>
      <c r="AA145" s="39">
        <v>83.082694770000003</v>
      </c>
      <c r="AB145" s="39">
        <v>59.582162539999999</v>
      </c>
      <c r="AC145" s="39">
        <v>213.77483649999999</v>
      </c>
      <c r="AD145" s="39">
        <v>0</v>
      </c>
      <c r="AE145" s="39">
        <v>0</v>
      </c>
      <c r="AF145" s="39">
        <v>0</v>
      </c>
      <c r="AG145" s="39">
        <v>0.73170719500000003</v>
      </c>
      <c r="AH145" s="39">
        <v>0.25485081700000001</v>
      </c>
      <c r="AI145" s="39">
        <v>2.095926483</v>
      </c>
      <c r="AJ145" s="39">
        <v>11.155882160000001</v>
      </c>
      <c r="AK145" s="39">
        <v>7.0479634930000001</v>
      </c>
      <c r="AL145" s="39">
        <v>12.5</v>
      </c>
      <c r="AM145" s="39">
        <v>28.6751231</v>
      </c>
      <c r="AN145" s="39">
        <v>22.642880819999998</v>
      </c>
      <c r="AO145" s="39">
        <v>31.095252080000002</v>
      </c>
      <c r="AP145" s="39">
        <v>0</v>
      </c>
      <c r="AQ145" s="39">
        <v>0</v>
      </c>
      <c r="AR145" s="39">
        <v>0</v>
      </c>
      <c r="AS145" s="39">
        <v>20.64763452</v>
      </c>
      <c r="AT145" s="39">
        <v>18.912562170000001</v>
      </c>
      <c r="AU145" s="39">
        <v>24.634149369999999</v>
      </c>
      <c r="AV145" s="39" t="s">
        <v>11</v>
      </c>
      <c r="AW145" s="39" t="s">
        <v>328</v>
      </c>
      <c r="AX145" s="39" t="s">
        <v>227</v>
      </c>
      <c r="AY145" s="39" t="s">
        <v>328</v>
      </c>
    </row>
    <row r="146" spans="1:51" x14ac:dyDescent="0.2">
      <c r="A146" s="40" t="str">
        <f t="shared" si="2"/>
        <v>IODOUGESQA2</v>
      </c>
      <c r="B146" s="39">
        <v>145</v>
      </c>
      <c r="C146" s="39">
        <v>117</v>
      </c>
      <c r="D146" s="39">
        <v>13.89102422</v>
      </c>
      <c r="E146" s="39">
        <v>3.5664580620000002</v>
      </c>
      <c r="F146" s="39">
        <v>1.993391321</v>
      </c>
      <c r="G146" s="39">
        <v>6.9008948659999998</v>
      </c>
      <c r="H146" s="39">
        <v>20.881153569999999</v>
      </c>
      <c r="I146" s="39">
        <v>783.69163019999996</v>
      </c>
      <c r="J146" s="39">
        <v>1.7793434619999999</v>
      </c>
      <c r="K146" s="39">
        <v>1565.6039169999999</v>
      </c>
      <c r="L146" s="39">
        <v>27.99449285</v>
      </c>
      <c r="M146" s="39">
        <v>1.333920336</v>
      </c>
      <c r="N146" s="39">
        <v>39.567713060000003</v>
      </c>
      <c r="O146" s="39">
        <v>0</v>
      </c>
      <c r="P146" s="39">
        <v>0</v>
      </c>
      <c r="Q146" s="39">
        <v>0</v>
      </c>
      <c r="R146" s="39">
        <v>0</v>
      </c>
      <c r="S146" s="39">
        <v>0</v>
      </c>
      <c r="T146" s="39">
        <v>0</v>
      </c>
      <c r="U146" s="39">
        <v>3.3084753689999999</v>
      </c>
      <c r="V146" s="39">
        <v>0</v>
      </c>
      <c r="W146" s="39">
        <v>5.3589895490000004</v>
      </c>
      <c r="X146" s="39">
        <v>64.98304693</v>
      </c>
      <c r="Y146" s="39">
        <v>32.908680279999999</v>
      </c>
      <c r="Z146" s="39">
        <v>154.09990569999999</v>
      </c>
      <c r="AA146" s="39">
        <v>90.287926010000007</v>
      </c>
      <c r="AB146" s="39">
        <v>45.803296809999999</v>
      </c>
      <c r="AC146" s="39">
        <v>154.09990569999999</v>
      </c>
      <c r="AD146" s="39">
        <v>0</v>
      </c>
      <c r="AE146" s="39">
        <v>0</v>
      </c>
      <c r="AF146" s="39">
        <v>0</v>
      </c>
      <c r="AG146" s="39">
        <v>0</v>
      </c>
      <c r="AH146" s="39">
        <v>0</v>
      </c>
      <c r="AI146" s="39">
        <v>3.3091962349999999</v>
      </c>
      <c r="AJ146" s="39">
        <v>4.9946082140000003</v>
      </c>
      <c r="AK146" s="39">
        <v>3.2612732649999998</v>
      </c>
      <c r="AL146" s="39">
        <v>11.41697188</v>
      </c>
      <c r="AM146" s="39">
        <v>17.450761700000001</v>
      </c>
      <c r="AN146" s="39">
        <v>11.824606879999999</v>
      </c>
      <c r="AO146" s="39">
        <v>29.483471510000001</v>
      </c>
      <c r="AP146" s="39">
        <v>0</v>
      </c>
      <c r="AQ146" s="39">
        <v>0</v>
      </c>
      <c r="AR146" s="39">
        <v>0</v>
      </c>
      <c r="AS146" s="39">
        <v>12.5</v>
      </c>
      <c r="AT146" s="39">
        <v>8.7276553939999992</v>
      </c>
      <c r="AU146" s="39">
        <v>21.082284869999999</v>
      </c>
      <c r="AV146" s="39" t="s">
        <v>4</v>
      </c>
      <c r="AW146" s="39" t="s">
        <v>328</v>
      </c>
      <c r="AX146" s="39" t="s">
        <v>228</v>
      </c>
      <c r="AY146" s="39" t="s">
        <v>328</v>
      </c>
    </row>
    <row r="147" spans="1:51" x14ac:dyDescent="0.2">
      <c r="A147" s="40" t="str">
        <f t="shared" si="2"/>
        <v>IODOUGESQC3</v>
      </c>
      <c r="B147" s="39">
        <v>146</v>
      </c>
      <c r="C147" s="39">
        <v>104</v>
      </c>
      <c r="D147" s="39">
        <v>63.57120501</v>
      </c>
      <c r="E147" s="39">
        <v>30.98104734</v>
      </c>
      <c r="F147" s="39">
        <v>1.2417465299999999</v>
      </c>
      <c r="G147" s="39">
        <v>2.849468017</v>
      </c>
      <c r="H147" s="39">
        <v>124.292942</v>
      </c>
      <c r="I147" s="39">
        <v>84410.279169999994</v>
      </c>
      <c r="J147" s="39">
        <v>-57972.172890000002</v>
      </c>
      <c r="K147" s="39">
        <v>226792.73120000001</v>
      </c>
      <c r="L147" s="39">
        <v>290.53447160000002</v>
      </c>
      <c r="M147" s="39" t="s">
        <v>234</v>
      </c>
      <c r="N147" s="39">
        <v>476.22760440000002</v>
      </c>
      <c r="O147" s="39">
        <v>0</v>
      </c>
      <c r="P147" s="39">
        <v>0</v>
      </c>
      <c r="Q147" s="39">
        <v>0</v>
      </c>
      <c r="R147" s="39">
        <v>0</v>
      </c>
      <c r="S147" s="39">
        <v>0</v>
      </c>
      <c r="T147" s="39">
        <v>0</v>
      </c>
      <c r="U147" s="39">
        <v>7.4371777059999999</v>
      </c>
      <c r="V147" s="39">
        <v>0.53550618699999997</v>
      </c>
      <c r="W147" s="39">
        <v>14.07818408</v>
      </c>
      <c r="X147" s="39">
        <v>123.849757</v>
      </c>
      <c r="Y147" s="39">
        <v>65.468818159999998</v>
      </c>
      <c r="Z147" s="39">
        <v>2159.0441700000001</v>
      </c>
      <c r="AA147" s="39">
        <v>540.09730879999995</v>
      </c>
      <c r="AB147" s="39">
        <v>105.7382212</v>
      </c>
      <c r="AC147" s="39">
        <v>2375</v>
      </c>
      <c r="AD147" s="39">
        <v>0</v>
      </c>
      <c r="AE147" s="39">
        <v>0</v>
      </c>
      <c r="AF147" s="39">
        <v>0.16840437999999999</v>
      </c>
      <c r="AG147" s="39">
        <v>1.982745961</v>
      </c>
      <c r="AH147" s="39">
        <v>0</v>
      </c>
      <c r="AI147" s="39">
        <v>7.8516920030000001</v>
      </c>
      <c r="AJ147" s="39">
        <v>12.5</v>
      </c>
      <c r="AK147" s="39">
        <v>5.4505777999999996</v>
      </c>
      <c r="AL147" s="39">
        <v>29.122983349999998</v>
      </c>
      <c r="AM147" s="39">
        <v>39.087450230000002</v>
      </c>
      <c r="AN147" s="39">
        <v>20.962469250000002</v>
      </c>
      <c r="AO147" s="39">
        <v>69.260021980000005</v>
      </c>
      <c r="AP147" s="39">
        <v>0</v>
      </c>
      <c r="AQ147" s="39">
        <v>0</v>
      </c>
      <c r="AR147" s="39">
        <v>1.9046525089999999</v>
      </c>
      <c r="AS147" s="39">
        <v>32.492011329999997</v>
      </c>
      <c r="AT147" s="39">
        <v>12.5</v>
      </c>
      <c r="AU147" s="39">
        <v>64.473111700000004</v>
      </c>
      <c r="AV147" s="39" t="s">
        <v>5</v>
      </c>
      <c r="AW147" s="39" t="s">
        <v>328</v>
      </c>
      <c r="AX147" s="39" t="s">
        <v>228</v>
      </c>
      <c r="AY147" s="39" t="s">
        <v>328</v>
      </c>
    </row>
    <row r="148" spans="1:51" x14ac:dyDescent="0.2">
      <c r="A148" s="40" t="str">
        <f t="shared" si="2"/>
        <v>IODOUGR24JR</v>
      </c>
      <c r="B148" s="39">
        <v>147</v>
      </c>
      <c r="C148" s="39">
        <v>97</v>
      </c>
      <c r="D148" s="39">
        <v>18.27945004</v>
      </c>
      <c r="E148" s="39">
        <v>3.9523674529999999</v>
      </c>
      <c r="F148" s="39">
        <v>1.9665239839999999</v>
      </c>
      <c r="G148" s="39">
        <v>10.532952180000001</v>
      </c>
      <c r="H148" s="39">
        <v>26.025947909999999</v>
      </c>
      <c r="I148" s="39">
        <v>806.96465679999994</v>
      </c>
      <c r="J148" s="39">
        <v>-15.799442750000001</v>
      </c>
      <c r="K148" s="39">
        <v>1629.728756</v>
      </c>
      <c r="L148" s="39">
        <v>28.407123349999999</v>
      </c>
      <c r="M148" s="39" t="s">
        <v>234</v>
      </c>
      <c r="N148" s="39">
        <v>40.369899140000001</v>
      </c>
      <c r="O148" s="39">
        <v>0</v>
      </c>
      <c r="P148" s="39">
        <v>0</v>
      </c>
      <c r="Q148" s="39">
        <v>0</v>
      </c>
      <c r="R148" s="39">
        <v>0</v>
      </c>
      <c r="S148" s="39">
        <v>0</v>
      </c>
      <c r="T148" s="39">
        <v>0</v>
      </c>
      <c r="U148" s="39">
        <v>5.5321305150000004</v>
      </c>
      <c r="V148" s="39">
        <v>1.1597980059999999</v>
      </c>
      <c r="W148" s="39">
        <v>12.5</v>
      </c>
      <c r="X148" s="39">
        <v>65.079155290000003</v>
      </c>
      <c r="Y148" s="39">
        <v>43.487358399999998</v>
      </c>
      <c r="Z148" s="39">
        <v>154.09990569999999</v>
      </c>
      <c r="AA148" s="39">
        <v>80.783252239999996</v>
      </c>
      <c r="AB148" s="39">
        <v>46.766955899999999</v>
      </c>
      <c r="AC148" s="39">
        <v>154.09990569999999</v>
      </c>
      <c r="AD148" s="39">
        <v>0</v>
      </c>
      <c r="AE148" s="39">
        <v>0</v>
      </c>
      <c r="AF148" s="39">
        <v>0.99521291599999995</v>
      </c>
      <c r="AG148" s="39">
        <v>2.1886082600000001</v>
      </c>
      <c r="AH148" s="39">
        <v>0</v>
      </c>
      <c r="AI148" s="39">
        <v>7.8149762230000004</v>
      </c>
      <c r="AJ148" s="39">
        <v>11.423815490000001</v>
      </c>
      <c r="AK148" s="39">
        <v>7.2342903630000004</v>
      </c>
      <c r="AL148" s="39">
        <v>15.38987105</v>
      </c>
      <c r="AM148" s="39">
        <v>31.213275639999999</v>
      </c>
      <c r="AN148" s="39">
        <v>23.608962160000001</v>
      </c>
      <c r="AO148" s="39">
        <v>45.017520650000002</v>
      </c>
      <c r="AP148" s="39">
        <v>0</v>
      </c>
      <c r="AQ148" s="39">
        <v>0</v>
      </c>
      <c r="AR148" s="39">
        <v>2.15821532</v>
      </c>
      <c r="AS148" s="39">
        <v>29.26532658</v>
      </c>
      <c r="AT148" s="39">
        <v>14.84114297</v>
      </c>
      <c r="AU148" s="39">
        <v>32.216569120000003</v>
      </c>
      <c r="AV148" s="39" t="s">
        <v>2</v>
      </c>
      <c r="AW148" s="39" t="s">
        <v>328</v>
      </c>
      <c r="AX148" s="39" t="s">
        <v>229</v>
      </c>
      <c r="AY148" s="39" t="s">
        <v>328</v>
      </c>
    </row>
    <row r="149" spans="1:51" x14ac:dyDescent="0.2">
      <c r="A149" s="40" t="str">
        <f t="shared" si="2"/>
        <v>IODOUGR24SR</v>
      </c>
      <c r="B149" s="39">
        <v>148</v>
      </c>
      <c r="C149" s="39">
        <v>124</v>
      </c>
      <c r="D149" s="39">
        <v>53.427283959999997</v>
      </c>
      <c r="E149" s="39">
        <v>28.034854419999998</v>
      </c>
      <c r="F149" s="39">
        <v>1.38348085</v>
      </c>
      <c r="G149" s="39">
        <v>-1.520021007</v>
      </c>
      <c r="H149" s="39">
        <v>108.37458890000001</v>
      </c>
      <c r="I149" s="39">
        <v>74114.05</v>
      </c>
      <c r="J149" s="39">
        <v>-50324.221219999999</v>
      </c>
      <c r="K149" s="39">
        <v>198552.32120000001</v>
      </c>
      <c r="L149" s="39">
        <v>272.23895750000003</v>
      </c>
      <c r="M149" s="39" t="s">
        <v>234</v>
      </c>
      <c r="N149" s="39">
        <v>445.59210180000002</v>
      </c>
      <c r="O149" s="39">
        <v>0</v>
      </c>
      <c r="P149" s="39">
        <v>0</v>
      </c>
      <c r="Q149" s="39">
        <v>0</v>
      </c>
      <c r="R149" s="39">
        <v>0</v>
      </c>
      <c r="S149" s="39">
        <v>0</v>
      </c>
      <c r="T149" s="39">
        <v>0</v>
      </c>
      <c r="U149" s="39">
        <v>2.6536325889999999</v>
      </c>
      <c r="V149" s="39">
        <v>0</v>
      </c>
      <c r="W149" s="39">
        <v>5.2875487269999999</v>
      </c>
      <c r="X149" s="39">
        <v>120.0323753</v>
      </c>
      <c r="Y149" s="39">
        <v>47.539293239999999</v>
      </c>
      <c r="Z149" s="39">
        <v>2375</v>
      </c>
      <c r="AA149" s="39">
        <v>228.76410530000001</v>
      </c>
      <c r="AB149" s="39">
        <v>107.56057130000001</v>
      </c>
      <c r="AC149" s="39">
        <v>2375</v>
      </c>
      <c r="AD149" s="39">
        <v>0</v>
      </c>
      <c r="AE149" s="39">
        <v>0</v>
      </c>
      <c r="AF149" s="39">
        <v>0</v>
      </c>
      <c r="AG149" s="39">
        <v>0</v>
      </c>
      <c r="AH149" s="39">
        <v>0</v>
      </c>
      <c r="AI149" s="39">
        <v>1.2165084989999999</v>
      </c>
      <c r="AJ149" s="39">
        <v>5.5451014250000004</v>
      </c>
      <c r="AK149" s="39">
        <v>3.8334257049999998</v>
      </c>
      <c r="AL149" s="39">
        <v>8.8504771879999993</v>
      </c>
      <c r="AM149" s="39">
        <v>20.821678989999999</v>
      </c>
      <c r="AN149" s="39">
        <v>12.5</v>
      </c>
      <c r="AO149" s="39">
        <v>38.80934302</v>
      </c>
      <c r="AP149" s="39">
        <v>0</v>
      </c>
      <c r="AQ149" s="39">
        <v>0</v>
      </c>
      <c r="AR149" s="39">
        <v>0</v>
      </c>
      <c r="AS149" s="39">
        <v>14.716280299999999</v>
      </c>
      <c r="AT149" s="39">
        <v>8.8502120620000007</v>
      </c>
      <c r="AU149" s="39">
        <v>23.31204615</v>
      </c>
      <c r="AV149" s="39" t="s">
        <v>3</v>
      </c>
      <c r="AW149" s="39" t="s">
        <v>328</v>
      </c>
      <c r="AX149" s="39" t="s">
        <v>229</v>
      </c>
      <c r="AY149" s="39" t="s">
        <v>328</v>
      </c>
    </row>
    <row r="150" spans="1:51" x14ac:dyDescent="0.2">
      <c r="A150" s="40" t="str">
        <f t="shared" si="2"/>
        <v>IODOUGEXNRA2JR</v>
      </c>
      <c r="B150" s="39">
        <v>149</v>
      </c>
      <c r="C150" s="39">
        <v>55</v>
      </c>
      <c r="D150" s="39">
        <v>20.882401009999999</v>
      </c>
      <c r="E150" s="39">
        <v>6.6210847839999998</v>
      </c>
      <c r="F150" s="39">
        <v>2.2154645209999999</v>
      </c>
      <c r="G150" s="39">
        <v>7.9053132980000003</v>
      </c>
      <c r="H150" s="39">
        <v>33.859488730000002</v>
      </c>
      <c r="I150" s="39">
        <v>1138.5268040000001</v>
      </c>
      <c r="J150" s="39">
        <v>-269.3831151</v>
      </c>
      <c r="K150" s="39">
        <v>2546.4367219999999</v>
      </c>
      <c r="L150" s="39">
        <v>33.742062820000001</v>
      </c>
      <c r="M150" s="39" t="s">
        <v>234</v>
      </c>
      <c r="N150" s="39">
        <v>50.462230650000002</v>
      </c>
      <c r="O150" s="39">
        <v>0</v>
      </c>
      <c r="P150" s="39">
        <v>0</v>
      </c>
      <c r="Q150" s="39">
        <v>0</v>
      </c>
      <c r="R150" s="39">
        <v>0</v>
      </c>
      <c r="S150" s="39">
        <v>0</v>
      </c>
      <c r="T150" s="39">
        <v>0</v>
      </c>
      <c r="U150" s="39">
        <v>5.3004807209999996</v>
      </c>
      <c r="V150" s="39">
        <v>0.29836705099999999</v>
      </c>
      <c r="W150" s="39">
        <v>11.8534597</v>
      </c>
      <c r="X150" s="39">
        <v>81.280722209999993</v>
      </c>
      <c r="Y150" s="39">
        <v>40.910208429999997</v>
      </c>
      <c r="Z150" s="39">
        <v>154.09990569999999</v>
      </c>
      <c r="AA150" s="39">
        <v>103.566204</v>
      </c>
      <c r="AB150" s="39">
        <v>59.04135161</v>
      </c>
      <c r="AC150" s="39">
        <v>154.09990569999999</v>
      </c>
      <c r="AD150" s="39">
        <v>0</v>
      </c>
      <c r="AE150" s="39">
        <v>0</v>
      </c>
      <c r="AF150" s="39">
        <v>2.0683515E-2</v>
      </c>
      <c r="AG150" s="39">
        <v>2.8869508740000001</v>
      </c>
      <c r="AH150" s="39">
        <v>0</v>
      </c>
      <c r="AI150" s="39">
        <v>9.2618062559999998</v>
      </c>
      <c r="AJ150" s="39">
        <v>11.421803710000001</v>
      </c>
      <c r="AK150" s="39">
        <v>5.2040761360000003</v>
      </c>
      <c r="AL150" s="39">
        <v>22.451501560000001</v>
      </c>
      <c r="AM150" s="39">
        <v>30.709685969999999</v>
      </c>
      <c r="AN150" s="39">
        <v>20.567265079999999</v>
      </c>
      <c r="AO150" s="39">
        <v>59.053453019999999</v>
      </c>
      <c r="AP150" s="39">
        <v>0</v>
      </c>
      <c r="AQ150" s="39">
        <v>0</v>
      </c>
      <c r="AR150" s="39">
        <v>0.41491199499999998</v>
      </c>
      <c r="AS150" s="39">
        <v>29.453132969999999</v>
      </c>
      <c r="AT150" s="39">
        <v>11.823635100000001</v>
      </c>
      <c r="AU150" s="39">
        <v>45.073653239999999</v>
      </c>
      <c r="AV150" s="39" t="s">
        <v>230</v>
      </c>
      <c r="AW150" s="39" t="s">
        <v>328</v>
      </c>
      <c r="AX150" s="39" t="s">
        <v>231</v>
      </c>
      <c r="AY150" s="39" t="s">
        <v>328</v>
      </c>
    </row>
    <row r="151" spans="1:51" x14ac:dyDescent="0.2">
      <c r="A151" s="40" t="str">
        <f t="shared" si="2"/>
        <v>IODOUGEXNRA2SR</v>
      </c>
      <c r="B151" s="39">
        <v>150</v>
      </c>
      <c r="C151" s="39">
        <v>62</v>
      </c>
      <c r="D151" s="39">
        <v>6.7584406340000003</v>
      </c>
      <c r="E151" s="39">
        <v>2.704416857</v>
      </c>
      <c r="F151" s="39">
        <v>1.430531504</v>
      </c>
      <c r="G151" s="39">
        <v>1.4578809960000001</v>
      </c>
      <c r="H151" s="39">
        <v>12.05900027</v>
      </c>
      <c r="I151" s="39">
        <v>333.92212119999999</v>
      </c>
      <c r="J151" s="39">
        <v>-196.8921555</v>
      </c>
      <c r="K151" s="39">
        <v>864.73639800000001</v>
      </c>
      <c r="L151" s="39">
        <v>18.27353609</v>
      </c>
      <c r="M151" s="39" t="s">
        <v>234</v>
      </c>
      <c r="N151" s="39">
        <v>29.40640063</v>
      </c>
      <c r="O151" s="39">
        <v>0</v>
      </c>
      <c r="P151" s="39">
        <v>0</v>
      </c>
      <c r="Q151" s="39">
        <v>0</v>
      </c>
      <c r="R151" s="39">
        <v>0</v>
      </c>
      <c r="S151" s="39">
        <v>0</v>
      </c>
      <c r="T151" s="39">
        <v>0</v>
      </c>
      <c r="U151" s="39">
        <v>0</v>
      </c>
      <c r="V151" s="39">
        <v>0</v>
      </c>
      <c r="W151" s="39">
        <v>3.8469126469999999</v>
      </c>
      <c r="X151" s="39">
        <v>20.92680936</v>
      </c>
      <c r="Y151" s="39">
        <v>12.53032323</v>
      </c>
      <c r="Z151" s="39">
        <v>113.0544537</v>
      </c>
      <c r="AA151" s="39">
        <v>21.17093109</v>
      </c>
      <c r="AB151" s="39">
        <v>14.630359479999999</v>
      </c>
      <c r="AC151" s="39">
        <v>113.0544537</v>
      </c>
      <c r="AD151" s="39">
        <v>0</v>
      </c>
      <c r="AE151" s="39">
        <v>0</v>
      </c>
      <c r="AF151" s="39">
        <v>0</v>
      </c>
      <c r="AG151" s="39">
        <v>0</v>
      </c>
      <c r="AH151" s="39">
        <v>0</v>
      </c>
      <c r="AI151" s="39">
        <v>0.82221393499999995</v>
      </c>
      <c r="AJ151" s="39">
        <v>3.3870133330000001</v>
      </c>
      <c r="AK151" s="39">
        <v>0</v>
      </c>
      <c r="AL151" s="39">
        <v>4.621829527</v>
      </c>
      <c r="AM151" s="39">
        <v>7.2811435580000001</v>
      </c>
      <c r="AN151" s="39">
        <v>4.2478834269999997</v>
      </c>
      <c r="AO151" s="39">
        <v>17.433183679999999</v>
      </c>
      <c r="AP151" s="39">
        <v>0</v>
      </c>
      <c r="AQ151" s="39">
        <v>0</v>
      </c>
      <c r="AR151" s="39">
        <v>0</v>
      </c>
      <c r="AS151" s="39">
        <v>5.3645978039999997</v>
      </c>
      <c r="AT151" s="39">
        <v>3.8458681939999999</v>
      </c>
      <c r="AU151" s="39">
        <v>13.624658459999999</v>
      </c>
      <c r="AV151" s="39" t="s">
        <v>232</v>
      </c>
      <c r="AW151" s="39" t="s">
        <v>328</v>
      </c>
      <c r="AX151" s="39" t="s">
        <v>231</v>
      </c>
      <c r="AY151" s="39" t="s">
        <v>328</v>
      </c>
    </row>
    <row r="152" spans="1:51" x14ac:dyDescent="0.2">
      <c r="A152" s="40" t="str">
        <f t="shared" si="2"/>
        <v>IODOUGEXNRC3JR</v>
      </c>
      <c r="B152" s="39">
        <v>151</v>
      </c>
      <c r="C152" s="39">
        <v>42</v>
      </c>
      <c r="D152" s="39">
        <v>14.67608851</v>
      </c>
      <c r="E152" s="39">
        <v>3.2555527240000002</v>
      </c>
      <c r="F152" s="39">
        <v>1.362900064</v>
      </c>
      <c r="G152" s="39">
        <v>8.2953224240000001</v>
      </c>
      <c r="H152" s="39">
        <v>21.056854600000001</v>
      </c>
      <c r="I152" s="39">
        <v>342.58469500000001</v>
      </c>
      <c r="J152" s="39">
        <v>141.7486601</v>
      </c>
      <c r="K152" s="39">
        <v>543.42073000000005</v>
      </c>
      <c r="L152" s="39">
        <v>18.509043599999998</v>
      </c>
      <c r="M152" s="39">
        <v>11.90582463</v>
      </c>
      <c r="N152" s="39">
        <v>23.31138627</v>
      </c>
      <c r="O152" s="39">
        <v>0</v>
      </c>
      <c r="P152" s="39">
        <v>0</v>
      </c>
      <c r="Q152" s="39">
        <v>5.4723534999999997E-2</v>
      </c>
      <c r="R152" s="39">
        <v>0</v>
      </c>
      <c r="S152" s="39">
        <v>0</v>
      </c>
      <c r="T152" s="39">
        <v>0.13723532199999999</v>
      </c>
      <c r="U152" s="39">
        <v>5.7346546480000002</v>
      </c>
      <c r="V152" s="39">
        <v>1.143048729</v>
      </c>
      <c r="W152" s="39">
        <v>13.06940586</v>
      </c>
      <c r="X152" s="39">
        <v>46.782024309999997</v>
      </c>
      <c r="Y152" s="39">
        <v>32.431427249999999</v>
      </c>
      <c r="Z152" s="39">
        <v>101.2586235</v>
      </c>
      <c r="AA152" s="39">
        <v>53.398553970000002</v>
      </c>
      <c r="AB152" s="39">
        <v>42.174225149999998</v>
      </c>
      <c r="AC152" s="39">
        <v>101.2586235</v>
      </c>
      <c r="AD152" s="39">
        <v>0</v>
      </c>
      <c r="AE152" s="39">
        <v>0</v>
      </c>
      <c r="AF152" s="39">
        <v>2.071555203</v>
      </c>
      <c r="AG152" s="39">
        <v>2.1059148680000002</v>
      </c>
      <c r="AH152" s="39">
        <v>0.63990654199999997</v>
      </c>
      <c r="AI152" s="39">
        <v>7.73116117</v>
      </c>
      <c r="AJ152" s="39">
        <v>12.5</v>
      </c>
      <c r="AK152" s="39">
        <v>3.3210496869999999</v>
      </c>
      <c r="AL152" s="39">
        <v>25.233311400000002</v>
      </c>
      <c r="AM152" s="39">
        <v>30.43441571</v>
      </c>
      <c r="AN152" s="39">
        <v>12.5</v>
      </c>
      <c r="AO152" s="39">
        <v>59.000730830000002</v>
      </c>
      <c r="AP152" s="39">
        <v>0.16607672500000001</v>
      </c>
      <c r="AQ152" s="39">
        <v>0</v>
      </c>
      <c r="AR152" s="39">
        <v>3.6586812630000001</v>
      </c>
      <c r="AS152" s="39">
        <v>22.339389440000001</v>
      </c>
      <c r="AT152" s="39">
        <v>8.9099799320000006</v>
      </c>
      <c r="AU152" s="39">
        <v>45.863484749999998</v>
      </c>
      <c r="AV152" s="39" t="s">
        <v>233</v>
      </c>
      <c r="AW152" s="39" t="s">
        <v>328</v>
      </c>
      <c r="AX152" s="39" t="s">
        <v>231</v>
      </c>
      <c r="AY152" s="39" t="s">
        <v>328</v>
      </c>
    </row>
    <row r="153" spans="1:51" x14ac:dyDescent="0.2">
      <c r="A153" s="40" t="str">
        <f t="shared" si="2"/>
        <v>IODOUGEXNRC3SR</v>
      </c>
      <c r="B153" s="39">
        <v>152</v>
      </c>
      <c r="C153" s="39">
        <v>62</v>
      </c>
      <c r="D153" s="39">
        <v>97.940190360000003</v>
      </c>
      <c r="E153" s="39">
        <v>54.146156509999997</v>
      </c>
      <c r="F153" s="39">
        <v>1.3494541680000001</v>
      </c>
      <c r="G153" s="39">
        <v>-8.1843263010000005</v>
      </c>
      <c r="H153" s="39">
        <v>204.064707</v>
      </c>
      <c r="I153" s="39">
        <v>141547.41329999999</v>
      </c>
      <c r="J153" s="39">
        <v>-99930.205629999997</v>
      </c>
      <c r="K153" s="39">
        <v>383025.03210000001</v>
      </c>
      <c r="L153" s="39">
        <v>376.22787410000001</v>
      </c>
      <c r="M153" s="39" t="s">
        <v>234</v>
      </c>
      <c r="N153" s="39">
        <v>618.89016160000006</v>
      </c>
      <c r="O153" s="39">
        <v>0</v>
      </c>
      <c r="P153" s="39">
        <v>0</v>
      </c>
      <c r="Q153" s="39">
        <v>0</v>
      </c>
      <c r="R153" s="39">
        <v>0</v>
      </c>
      <c r="S153" s="39">
        <v>0</v>
      </c>
      <c r="T153" s="39">
        <v>0</v>
      </c>
      <c r="U153" s="39">
        <v>6.4416084219999998</v>
      </c>
      <c r="V153" s="39">
        <v>0</v>
      </c>
      <c r="W153" s="39">
        <v>27.42330917</v>
      </c>
      <c r="X153" s="39">
        <v>542.50308740000003</v>
      </c>
      <c r="Y153" s="39">
        <v>85.532266710000002</v>
      </c>
      <c r="Z153" s="39">
        <v>2375</v>
      </c>
      <c r="AA153" s="39">
        <v>586.75245749999999</v>
      </c>
      <c r="AB153" s="39">
        <v>110.39091380000001</v>
      </c>
      <c r="AC153" s="39">
        <v>2375</v>
      </c>
      <c r="AD153" s="39">
        <v>0</v>
      </c>
      <c r="AE153" s="39">
        <v>0</v>
      </c>
      <c r="AF153" s="39">
        <v>0</v>
      </c>
      <c r="AG153" s="39">
        <v>0</v>
      </c>
      <c r="AH153" s="39">
        <v>0</v>
      </c>
      <c r="AI153" s="39">
        <v>8.8501145739999991</v>
      </c>
      <c r="AJ153" s="39">
        <v>12.249235929999999</v>
      </c>
      <c r="AK153" s="39">
        <v>2.2765788009999999</v>
      </c>
      <c r="AL153" s="39">
        <v>40.051055069999997</v>
      </c>
      <c r="AM153" s="39">
        <v>45.477973710000001</v>
      </c>
      <c r="AN153" s="39">
        <v>14.61296956</v>
      </c>
      <c r="AO153" s="39">
        <v>1013.575362</v>
      </c>
      <c r="AP153" s="39">
        <v>0</v>
      </c>
      <c r="AQ153" s="39">
        <v>0</v>
      </c>
      <c r="AR153" s="39">
        <v>2.0142280810000002</v>
      </c>
      <c r="AS153" s="39">
        <v>35.230388359999999</v>
      </c>
      <c r="AT153" s="39">
        <v>8.8507328239999996</v>
      </c>
      <c r="AU153" s="39">
        <v>127.35460329999999</v>
      </c>
      <c r="AV153" s="39" t="s">
        <v>235</v>
      </c>
      <c r="AW153" s="39" t="s">
        <v>328</v>
      </c>
      <c r="AX153" s="39" t="s">
        <v>231</v>
      </c>
      <c r="AY153" s="39" t="s">
        <v>328</v>
      </c>
    </row>
    <row r="154" spans="1:51" x14ac:dyDescent="0.2">
      <c r="A154" s="40" t="str">
        <f t="shared" si="2"/>
        <v>IODOUGEQP1</v>
      </c>
      <c r="B154" s="39">
        <v>153</v>
      </c>
      <c r="C154" s="39">
        <v>115</v>
      </c>
      <c r="D154" s="39">
        <v>44.562658409999997</v>
      </c>
      <c r="E154" s="39">
        <v>18.5090453</v>
      </c>
      <c r="F154" s="39">
        <v>0.75411085499999997</v>
      </c>
      <c r="G154" s="39">
        <v>8.2855962279999993</v>
      </c>
      <c r="H154" s="39">
        <v>80.839720580000005</v>
      </c>
      <c r="I154" s="39">
        <v>54041.220889999997</v>
      </c>
      <c r="J154" s="39">
        <v>-32061.01671</v>
      </c>
      <c r="K154" s="39">
        <v>140143.45850000001</v>
      </c>
      <c r="L154" s="39">
        <v>232.4676771</v>
      </c>
      <c r="M154" s="39" t="s">
        <v>234</v>
      </c>
      <c r="N154" s="39">
        <v>374.35739410000002</v>
      </c>
      <c r="O154" s="39">
        <v>0</v>
      </c>
      <c r="P154" s="39">
        <v>0</v>
      </c>
      <c r="Q154" s="39">
        <v>0</v>
      </c>
      <c r="R154" s="39">
        <v>0</v>
      </c>
      <c r="S154" s="39">
        <v>0</v>
      </c>
      <c r="T154" s="39">
        <v>0</v>
      </c>
      <c r="U154" s="39">
        <v>2.6626248289999999</v>
      </c>
      <c r="V154" s="39">
        <v>0</v>
      </c>
      <c r="W154" s="39">
        <v>4.821952188</v>
      </c>
      <c r="X154" s="39">
        <v>115.9220121</v>
      </c>
      <c r="Y154" s="39">
        <v>63.190435860000001</v>
      </c>
      <c r="Z154" s="39">
        <v>727.89216710000005</v>
      </c>
      <c r="AA154" s="39">
        <v>136.95433499999999</v>
      </c>
      <c r="AB154" s="39">
        <v>106.34207859999999</v>
      </c>
      <c r="AC154" s="39">
        <v>2147.023158</v>
      </c>
      <c r="AD154" s="39">
        <v>0</v>
      </c>
      <c r="AE154" s="39">
        <v>0</v>
      </c>
      <c r="AF154" s="39">
        <v>0</v>
      </c>
      <c r="AG154" s="39">
        <v>0</v>
      </c>
      <c r="AH154" s="39">
        <v>0</v>
      </c>
      <c r="AI154" s="39">
        <v>3.840436972</v>
      </c>
      <c r="AJ154" s="39">
        <v>5.2733195430000004</v>
      </c>
      <c r="AK154" s="39">
        <v>3.8694884379999999</v>
      </c>
      <c r="AL154" s="39">
        <v>11.17468639</v>
      </c>
      <c r="AM154" s="39">
        <v>31.445423949999999</v>
      </c>
      <c r="AN154" s="39">
        <v>15.333075409999999</v>
      </c>
      <c r="AO154" s="39">
        <v>48.299039100000002</v>
      </c>
      <c r="AP154" s="39">
        <v>0</v>
      </c>
      <c r="AQ154" s="39">
        <v>0</v>
      </c>
      <c r="AR154" s="39">
        <v>0</v>
      </c>
      <c r="AS154" s="39">
        <v>21.60249937</v>
      </c>
      <c r="AT154" s="39">
        <v>11.54981182</v>
      </c>
      <c r="AU154" s="39">
        <v>36.869825499999997</v>
      </c>
      <c r="AV154" s="39">
        <v>1</v>
      </c>
      <c r="AW154" s="39" t="s">
        <v>328</v>
      </c>
      <c r="AX154" s="39" t="s">
        <v>236</v>
      </c>
      <c r="AY154" s="39" t="s">
        <v>328</v>
      </c>
    </row>
    <row r="155" spans="1:51" x14ac:dyDescent="0.2">
      <c r="A155" s="40" t="str">
        <f t="shared" si="2"/>
        <v>IODOUGEQP2</v>
      </c>
      <c r="B155" s="39">
        <v>154</v>
      </c>
      <c r="C155" s="39">
        <v>106</v>
      </c>
      <c r="D155" s="39">
        <v>15.909362590000001</v>
      </c>
      <c r="E155" s="39">
        <v>3.5689575260000002</v>
      </c>
      <c r="F155" s="39">
        <v>1.310866943</v>
      </c>
      <c r="G155" s="39">
        <v>8.9143343809999998</v>
      </c>
      <c r="H155" s="39">
        <v>22.904390809999999</v>
      </c>
      <c r="I155" s="39">
        <v>1130.1739970000001</v>
      </c>
      <c r="J155" s="39">
        <v>-399.7607481</v>
      </c>
      <c r="K155" s="39">
        <v>2660.1087419999999</v>
      </c>
      <c r="L155" s="39">
        <v>33.618060569999997</v>
      </c>
      <c r="M155" s="39" t="s">
        <v>234</v>
      </c>
      <c r="N155" s="39">
        <v>51.576242030000003</v>
      </c>
      <c r="O155" s="39">
        <v>0</v>
      </c>
      <c r="P155" s="39">
        <v>0</v>
      </c>
      <c r="Q155" s="39">
        <v>0</v>
      </c>
      <c r="R155" s="39">
        <v>0</v>
      </c>
      <c r="S155" s="39">
        <v>0</v>
      </c>
      <c r="T155" s="39">
        <v>0</v>
      </c>
      <c r="U155" s="39">
        <v>8.8501473470000001</v>
      </c>
      <c r="V155" s="39">
        <v>6.7408432859999996</v>
      </c>
      <c r="W155" s="39">
        <v>9.771602927</v>
      </c>
      <c r="X155" s="39">
        <v>42.015336900000001</v>
      </c>
      <c r="Y155" s="39">
        <v>35.544306779999999</v>
      </c>
      <c r="Z155" s="39">
        <v>263.53981879999998</v>
      </c>
      <c r="AA155" s="39">
        <v>62.541699989999998</v>
      </c>
      <c r="AB155" s="39">
        <v>40.084225840000002</v>
      </c>
      <c r="AC155" s="39">
        <v>263.53981879999998</v>
      </c>
      <c r="AD155" s="39">
        <v>0</v>
      </c>
      <c r="AE155" s="39">
        <v>0</v>
      </c>
      <c r="AF155" s="39">
        <v>0.93793315799999999</v>
      </c>
      <c r="AG155" s="39">
        <v>5.5469788849999997</v>
      </c>
      <c r="AH155" s="39">
        <v>2.085481739</v>
      </c>
      <c r="AI155" s="39">
        <v>8.5454219309999999</v>
      </c>
      <c r="AJ155" s="39">
        <v>10.776481820000001</v>
      </c>
      <c r="AK155" s="39">
        <v>8.6972813640000002</v>
      </c>
      <c r="AL155" s="39">
        <v>14.714884830000001</v>
      </c>
      <c r="AM155" s="39">
        <v>21.080151239999999</v>
      </c>
      <c r="AN155" s="39">
        <v>14.846492619999999</v>
      </c>
      <c r="AO155" s="39">
        <v>29.381849549999998</v>
      </c>
      <c r="AP155" s="39">
        <v>0</v>
      </c>
      <c r="AQ155" s="39">
        <v>0</v>
      </c>
      <c r="AR155" s="39">
        <v>3.678615126</v>
      </c>
      <c r="AS155" s="39">
        <v>15.771114320000001</v>
      </c>
      <c r="AT155" s="39">
        <v>13.05607052</v>
      </c>
      <c r="AU155" s="39">
        <v>22.124197049999999</v>
      </c>
      <c r="AV155" s="39">
        <v>2</v>
      </c>
      <c r="AW155" s="39" t="s">
        <v>328</v>
      </c>
      <c r="AX155" s="39" t="s">
        <v>236</v>
      </c>
      <c r="AY155" s="39" t="s">
        <v>328</v>
      </c>
    </row>
    <row r="156" spans="1:51" x14ac:dyDescent="0.2">
      <c r="A156" s="40" t="str">
        <f t="shared" si="2"/>
        <v>FRDENEREVARtotal</v>
      </c>
      <c r="B156" s="39">
        <v>155</v>
      </c>
      <c r="C156" s="39">
        <v>219</v>
      </c>
      <c r="D156" s="39">
        <v>-0.29522675199999998</v>
      </c>
      <c r="E156" s="39">
        <v>4.8428829E-2</v>
      </c>
      <c r="F156" s="39">
        <v>1.092366605</v>
      </c>
      <c r="G156" s="39">
        <v>-0.39014551200000003</v>
      </c>
      <c r="H156" s="39">
        <v>-0.20030799199999999</v>
      </c>
      <c r="I156" s="39">
        <v>0.49382986800000001</v>
      </c>
      <c r="J156" s="39">
        <v>0.33188236999999998</v>
      </c>
      <c r="K156" s="39">
        <v>0.65577736499999995</v>
      </c>
      <c r="L156" s="39">
        <v>0.70273029499999995</v>
      </c>
      <c r="M156" s="39">
        <v>0.57609232700000002</v>
      </c>
      <c r="N156" s="39">
        <v>0.80980081800000003</v>
      </c>
      <c r="O156" s="39">
        <v>-2</v>
      </c>
      <c r="P156" s="39">
        <v>-2</v>
      </c>
      <c r="Q156" s="39">
        <v>-2</v>
      </c>
      <c r="R156" s="39">
        <v>-2</v>
      </c>
      <c r="S156" s="39">
        <v>-2</v>
      </c>
      <c r="T156" s="39">
        <v>-2</v>
      </c>
      <c r="U156" s="39">
        <v>-0.103269584</v>
      </c>
      <c r="V156" s="39">
        <v>-0.175497603</v>
      </c>
      <c r="W156" s="39">
        <v>-4.4269936000000003E-2</v>
      </c>
      <c r="X156" s="39">
        <v>0.395067318</v>
      </c>
      <c r="Y156" s="39">
        <v>0.32418749800000002</v>
      </c>
      <c r="Z156" s="39">
        <v>0.496374449</v>
      </c>
      <c r="AA156" s="39">
        <v>0.42876575900000002</v>
      </c>
      <c r="AB156" s="39">
        <v>0.39486628699999998</v>
      </c>
      <c r="AC156" s="39">
        <v>0.50401858399999999</v>
      </c>
      <c r="AD156" s="39">
        <v>-0.37412563100000001</v>
      </c>
      <c r="AE156" s="39">
        <v>-0.737238159</v>
      </c>
      <c r="AF156" s="39">
        <v>-0.305936019</v>
      </c>
      <c r="AG156" s="39">
        <v>-0.18290720999999999</v>
      </c>
      <c r="AH156" s="39">
        <v>-0.235964128</v>
      </c>
      <c r="AI156" s="39">
        <v>-0.125154455</v>
      </c>
      <c r="AJ156" s="39">
        <v>-2.6560351999999999E-2</v>
      </c>
      <c r="AK156" s="39">
        <v>-9.9603605999999997E-2</v>
      </c>
      <c r="AL156" s="39">
        <v>4.9939095000000003E-2</v>
      </c>
      <c r="AM156" s="39">
        <v>0.158505595</v>
      </c>
      <c r="AN156" s="39">
        <v>8.5844118999999997E-2</v>
      </c>
      <c r="AO156" s="39">
        <v>0.24453878300000001</v>
      </c>
      <c r="AP156" s="39">
        <v>-0.307533004</v>
      </c>
      <c r="AQ156" s="39">
        <v>-0.50248367699999996</v>
      </c>
      <c r="AR156" s="39">
        <v>-0.23778000299999999</v>
      </c>
      <c r="AS156" s="39">
        <v>9.3133812999999996E-2</v>
      </c>
      <c r="AT156" s="39">
        <v>4.8687141000000003E-2</v>
      </c>
      <c r="AU156" s="39">
        <v>0.19414292</v>
      </c>
      <c r="AV156" s="39" t="s">
        <v>224</v>
      </c>
      <c r="AW156" s="39" t="s">
        <v>39</v>
      </c>
      <c r="AX156" s="39" t="s">
        <v>0</v>
      </c>
      <c r="AY156" s="39" t="s">
        <v>39</v>
      </c>
    </row>
    <row r="157" spans="1:51" x14ac:dyDescent="0.2">
      <c r="A157" s="40" t="str">
        <f t="shared" si="2"/>
        <v>FRDENERGEDAD0-5m</v>
      </c>
      <c r="B157" s="39">
        <v>156</v>
      </c>
      <c r="C157" s="39">
        <v>32</v>
      </c>
      <c r="D157" s="39">
        <v>-1.6811927440000001</v>
      </c>
      <c r="E157" s="39">
        <v>0.17544702000000001</v>
      </c>
      <c r="F157" s="39">
        <v>1.8844949790000001</v>
      </c>
      <c r="G157" s="39">
        <v>-2.0250625860000002</v>
      </c>
      <c r="H157" s="39">
        <v>-1.337322903</v>
      </c>
      <c r="I157" s="39">
        <v>0.54933971599999998</v>
      </c>
      <c r="J157" s="39">
        <v>1.3948472E-2</v>
      </c>
      <c r="K157" s="39">
        <v>1.0847309599999999</v>
      </c>
      <c r="L157" s="39">
        <v>0.74117455200000004</v>
      </c>
      <c r="M157" s="39">
        <v>0.118103649</v>
      </c>
      <c r="N157" s="39">
        <v>1.0415041810000001</v>
      </c>
      <c r="O157" s="39">
        <v>-2</v>
      </c>
      <c r="P157" s="39">
        <v>-2</v>
      </c>
      <c r="Q157" s="39">
        <v>-2</v>
      </c>
      <c r="R157" s="39">
        <v>-2</v>
      </c>
      <c r="S157" s="39">
        <v>-2</v>
      </c>
      <c r="T157" s="39">
        <v>-2</v>
      </c>
      <c r="U157" s="39">
        <v>-2</v>
      </c>
      <c r="V157" s="39">
        <v>-2</v>
      </c>
      <c r="W157" s="39">
        <v>-2</v>
      </c>
      <c r="X157" s="39">
        <v>5.4001570999999998E-2</v>
      </c>
      <c r="Y157" s="39">
        <v>-1.3603498030000001</v>
      </c>
      <c r="Z157" s="39">
        <v>0.56207698900000003</v>
      </c>
      <c r="AA157" s="39">
        <v>0.22575012</v>
      </c>
      <c r="AB157" s="39">
        <v>-1.1230299669999999</v>
      </c>
      <c r="AC157" s="39">
        <v>0.56207698900000003</v>
      </c>
      <c r="AD157" s="39">
        <v>-2</v>
      </c>
      <c r="AE157" s="39">
        <v>-2</v>
      </c>
      <c r="AF157" s="39">
        <v>-2</v>
      </c>
      <c r="AG157" s="39">
        <v>-2</v>
      </c>
      <c r="AH157" s="39">
        <v>-2</v>
      </c>
      <c r="AI157" s="39">
        <v>-2</v>
      </c>
      <c r="AJ157" s="39">
        <v>-2</v>
      </c>
      <c r="AK157" s="39">
        <v>-2</v>
      </c>
      <c r="AL157" s="39">
        <v>-2</v>
      </c>
      <c r="AM157" s="39">
        <v>-2</v>
      </c>
      <c r="AN157" s="39">
        <v>-2</v>
      </c>
      <c r="AO157" s="39">
        <v>0.38282835100000001</v>
      </c>
      <c r="AP157" s="39">
        <v>-2</v>
      </c>
      <c r="AQ157" s="39">
        <v>-2</v>
      </c>
      <c r="AR157" s="39">
        <v>-2</v>
      </c>
      <c r="AS157" s="39">
        <v>-2</v>
      </c>
      <c r="AT157" s="39">
        <v>-2</v>
      </c>
      <c r="AU157" s="39">
        <v>-0.110335036</v>
      </c>
      <c r="AV157" s="39" t="s">
        <v>12</v>
      </c>
      <c r="AW157" s="39" t="s">
        <v>39</v>
      </c>
      <c r="AX157" s="39" t="s">
        <v>225</v>
      </c>
      <c r="AY157" s="39" t="s">
        <v>39</v>
      </c>
    </row>
    <row r="158" spans="1:51" x14ac:dyDescent="0.2">
      <c r="A158" s="40" t="str">
        <f t="shared" si="2"/>
        <v>FRDENERGEDAD6-11m</v>
      </c>
      <c r="B158" s="39">
        <v>157</v>
      </c>
      <c r="C158" s="39">
        <v>62</v>
      </c>
      <c r="D158" s="39">
        <v>-0.15995124799999999</v>
      </c>
      <c r="E158" s="39">
        <v>5.4394234999999999E-2</v>
      </c>
      <c r="F158" s="39">
        <v>2.6660877489999999</v>
      </c>
      <c r="G158" s="39">
        <v>-0.266561989</v>
      </c>
      <c r="H158" s="39">
        <v>-5.3340507000000002E-2</v>
      </c>
      <c r="I158" s="39">
        <v>7.2685251000000006E-2</v>
      </c>
      <c r="J158" s="39">
        <v>3.7231098999999997E-2</v>
      </c>
      <c r="K158" s="39">
        <v>0.108139403</v>
      </c>
      <c r="L158" s="39">
        <v>0.26960202300000002</v>
      </c>
      <c r="M158" s="39">
        <v>0.19295361999999999</v>
      </c>
      <c r="N158" s="39">
        <v>0.32884555999999998</v>
      </c>
      <c r="O158" s="39">
        <v>-0.73359857399999995</v>
      </c>
      <c r="P158" s="39">
        <v>-0.74106038100000005</v>
      </c>
      <c r="Q158" s="39">
        <v>-0.72487615999999999</v>
      </c>
      <c r="R158" s="39">
        <v>-0.67871600600000004</v>
      </c>
      <c r="S158" s="39">
        <v>-0.97139673800000004</v>
      </c>
      <c r="T158" s="39">
        <v>-0.53737793300000003</v>
      </c>
      <c r="U158" s="39">
        <v>-0.19542274100000001</v>
      </c>
      <c r="V158" s="39">
        <v>-0.28785481000000002</v>
      </c>
      <c r="W158" s="39">
        <v>-2.137578E-2</v>
      </c>
      <c r="X158" s="39">
        <v>0.32294368200000001</v>
      </c>
      <c r="Y158" s="39">
        <v>0.16399134000000001</v>
      </c>
      <c r="Z158" s="39">
        <v>0.46309879799999998</v>
      </c>
      <c r="AA158" s="39">
        <v>0.347480544</v>
      </c>
      <c r="AB158" s="39">
        <v>0.21882675500000001</v>
      </c>
      <c r="AC158" s="39">
        <v>0.46309879799999998</v>
      </c>
      <c r="AD158" s="39">
        <v>-0.33497483900000002</v>
      </c>
      <c r="AE158" s="39">
        <v>-0.74848046800000001</v>
      </c>
      <c r="AF158" s="39">
        <v>-0.26809051499999997</v>
      </c>
      <c r="AG158" s="39">
        <v>-0.254863799</v>
      </c>
      <c r="AH158" s="39">
        <v>-0.33509790299999997</v>
      </c>
      <c r="AI158" s="39">
        <v>-9.3481509000000004E-2</v>
      </c>
      <c r="AJ158" s="39">
        <v>-9.3974071000000006E-2</v>
      </c>
      <c r="AK158" s="39">
        <v>-0.247744564</v>
      </c>
      <c r="AL158" s="39">
        <v>3.4879553000000001E-2</v>
      </c>
      <c r="AM158" s="39">
        <v>4.7960836999999999E-2</v>
      </c>
      <c r="AN158" s="39">
        <v>-3.4209100999999999E-2</v>
      </c>
      <c r="AO158" s="39">
        <v>0.32719398799999999</v>
      </c>
      <c r="AP158" s="39">
        <v>-0.31957306299999999</v>
      </c>
      <c r="AQ158" s="39">
        <v>-0.54429538499999996</v>
      </c>
      <c r="AR158" s="39">
        <v>-0.25475677600000002</v>
      </c>
      <c r="AS158" s="39">
        <v>3.1644718000000002E-2</v>
      </c>
      <c r="AT158" s="39">
        <v>-6.0470283E-2</v>
      </c>
      <c r="AU158" s="39">
        <v>8.4503248000000003E-2</v>
      </c>
      <c r="AV158" s="39" t="s">
        <v>13</v>
      </c>
      <c r="AW158" s="39" t="s">
        <v>39</v>
      </c>
      <c r="AX158" s="39" t="s">
        <v>225</v>
      </c>
      <c r="AY158" s="39" t="s">
        <v>39</v>
      </c>
    </row>
    <row r="159" spans="1:51" x14ac:dyDescent="0.2">
      <c r="A159" s="40" t="str">
        <f t="shared" si="2"/>
        <v>FRDENERGEDAD12-17m</v>
      </c>
      <c r="B159" s="39">
        <v>158</v>
      </c>
      <c r="C159" s="39">
        <v>77</v>
      </c>
      <c r="D159" s="39">
        <v>-4.8909233000000003E-2</v>
      </c>
      <c r="E159" s="39">
        <v>4.8925169999999997E-2</v>
      </c>
      <c r="F159" s="39">
        <v>1.251531629</v>
      </c>
      <c r="G159" s="39">
        <v>-0.144800805</v>
      </c>
      <c r="H159" s="39">
        <v>4.6982338999999998E-2</v>
      </c>
      <c r="I159" s="39">
        <v>0.15420804599999999</v>
      </c>
      <c r="J159" s="39">
        <v>-3.1006997000000001E-2</v>
      </c>
      <c r="K159" s="39">
        <v>0.33942308900000001</v>
      </c>
      <c r="L159" s="39">
        <v>0.39269332299999998</v>
      </c>
      <c r="M159" s="39" t="s">
        <v>234</v>
      </c>
      <c r="N159" s="39">
        <v>0.582600283</v>
      </c>
      <c r="O159" s="39">
        <v>-0.55808725599999998</v>
      </c>
      <c r="P159" s="39">
        <v>-2</v>
      </c>
      <c r="Q159" s="39">
        <v>-0.38465681899999998</v>
      </c>
      <c r="R159" s="39">
        <v>-0.47211746300000001</v>
      </c>
      <c r="S159" s="39">
        <v>-2</v>
      </c>
      <c r="T159" s="39">
        <v>-0.29086610499999999</v>
      </c>
      <c r="U159" s="39">
        <v>-5.6217046E-2</v>
      </c>
      <c r="V159" s="39">
        <v>-0.10354682599999999</v>
      </c>
      <c r="W159" s="39">
        <v>2.1060154000000001E-2</v>
      </c>
      <c r="X159" s="39">
        <v>0.44138201300000002</v>
      </c>
      <c r="Y159" s="39">
        <v>0.28363761599999998</v>
      </c>
      <c r="Z159" s="39">
        <v>0.72359777999999997</v>
      </c>
      <c r="AA159" s="39">
        <v>0.49249611100000001</v>
      </c>
      <c r="AB159" s="39">
        <v>0.36259787799999998</v>
      </c>
      <c r="AC159" s="39">
        <v>0.72359777999999997</v>
      </c>
      <c r="AD159" s="39">
        <v>-0.21246262099999999</v>
      </c>
      <c r="AE159" s="39">
        <v>-0.31884485899999998</v>
      </c>
      <c r="AF159" s="39">
        <v>-0.14151392600000001</v>
      </c>
      <c r="AG159" s="39">
        <v>-9.9329117999999994E-2</v>
      </c>
      <c r="AH159" s="39">
        <v>-0.194214044</v>
      </c>
      <c r="AI159" s="39">
        <v>-1.9650107999999999E-2</v>
      </c>
      <c r="AJ159" s="39">
        <v>9.7349649999999999E-3</v>
      </c>
      <c r="AK159" s="39">
        <v>-8.1503776999999999E-2</v>
      </c>
      <c r="AL159" s="39">
        <v>0.14085784200000001</v>
      </c>
      <c r="AM159" s="39">
        <v>0.18759611800000001</v>
      </c>
      <c r="AN159" s="39">
        <v>0.101811307</v>
      </c>
      <c r="AO159" s="39">
        <v>0.28889614699999999</v>
      </c>
      <c r="AP159" s="39">
        <v>-0.19313608199999999</v>
      </c>
      <c r="AQ159" s="39">
        <v>-0.28148322599999998</v>
      </c>
      <c r="AR159" s="39">
        <v>-0.119320542</v>
      </c>
      <c r="AS159" s="39">
        <v>0.14219902000000001</v>
      </c>
      <c r="AT159" s="39">
        <v>2.3177302E-2</v>
      </c>
      <c r="AU159" s="39">
        <v>0.27832689300000002</v>
      </c>
      <c r="AV159" s="39" t="s">
        <v>14</v>
      </c>
      <c r="AW159" s="39" t="s">
        <v>39</v>
      </c>
      <c r="AX159" s="39" t="s">
        <v>225</v>
      </c>
      <c r="AY159" s="39" t="s">
        <v>39</v>
      </c>
    </row>
    <row r="160" spans="1:51" x14ac:dyDescent="0.2">
      <c r="A160" s="40" t="str">
        <f t="shared" si="2"/>
        <v>FRDENERGEDAD18-23m</v>
      </c>
      <c r="B160" s="39">
        <v>159</v>
      </c>
      <c r="C160" s="39">
        <v>48</v>
      </c>
      <c r="D160" s="39">
        <v>2.6178666E-2</v>
      </c>
      <c r="E160" s="39">
        <v>4.9413760000000001E-2</v>
      </c>
      <c r="F160" s="39">
        <v>2.2801046509999998</v>
      </c>
      <c r="G160" s="39">
        <v>-7.0670524999999998E-2</v>
      </c>
      <c r="H160" s="39">
        <v>0.123027857</v>
      </c>
      <c r="I160" s="39">
        <v>5.3878558E-2</v>
      </c>
      <c r="J160" s="39">
        <v>3.5688948999999998E-2</v>
      </c>
      <c r="K160" s="39">
        <v>7.2068167000000002E-2</v>
      </c>
      <c r="L160" s="39">
        <v>0.232117552</v>
      </c>
      <c r="M160" s="39">
        <v>0.18891519100000001</v>
      </c>
      <c r="N160" s="39">
        <v>0.268455149</v>
      </c>
      <c r="O160" s="39">
        <v>-0.50430442900000005</v>
      </c>
      <c r="P160" s="39">
        <v>-0.50924171100000004</v>
      </c>
      <c r="Q160" s="39">
        <v>-0.33225306700000001</v>
      </c>
      <c r="R160" s="39">
        <v>-0.378873038</v>
      </c>
      <c r="S160" s="39">
        <v>-0.50924171100000004</v>
      </c>
      <c r="T160" s="39">
        <v>-0.31696000299999999</v>
      </c>
      <c r="U160" s="39">
        <v>4.7560203000000002E-2</v>
      </c>
      <c r="V160" s="39">
        <v>-0.14059891699999999</v>
      </c>
      <c r="W160" s="39">
        <v>0.15940489799999999</v>
      </c>
      <c r="X160" s="39">
        <v>0.34377192699999998</v>
      </c>
      <c r="Y160" s="39">
        <v>0.31176153499999998</v>
      </c>
      <c r="Z160" s="39">
        <v>0.66697788400000002</v>
      </c>
      <c r="AA160" s="39">
        <v>0.36008372799999999</v>
      </c>
      <c r="AB160" s="39">
        <v>0.32655303800000002</v>
      </c>
      <c r="AC160" s="39">
        <v>0.66697788400000002</v>
      </c>
      <c r="AD160" s="39">
        <v>-0.175738863</v>
      </c>
      <c r="AE160" s="39">
        <v>-0.407632194</v>
      </c>
      <c r="AF160" s="39">
        <v>-0.115510058</v>
      </c>
      <c r="AG160" s="39">
        <v>-5.1827753999999997E-2</v>
      </c>
      <c r="AH160" s="39">
        <v>-0.18837575000000001</v>
      </c>
      <c r="AI160" s="39">
        <v>9.7112127000000006E-2</v>
      </c>
      <c r="AJ160" s="39">
        <v>9.3366167999999999E-2</v>
      </c>
      <c r="AK160" s="39">
        <v>-4.9828408999999997E-2</v>
      </c>
      <c r="AL160" s="39">
        <v>0.25067394799999998</v>
      </c>
      <c r="AM160" s="39">
        <v>0.26336939599999998</v>
      </c>
      <c r="AN160" s="39">
        <v>0.109311543</v>
      </c>
      <c r="AO160" s="39">
        <v>0.33817500900000003</v>
      </c>
      <c r="AP160" s="39">
        <v>-0.14449532000000001</v>
      </c>
      <c r="AQ160" s="39">
        <v>-0.40021603700000002</v>
      </c>
      <c r="AR160" s="39">
        <v>1.7806248E-2</v>
      </c>
      <c r="AS160" s="39">
        <v>0.20017378499999999</v>
      </c>
      <c r="AT160" s="39">
        <v>8.3917556000000004E-2</v>
      </c>
      <c r="AU160" s="39">
        <v>0.33356322199999999</v>
      </c>
      <c r="AV160" s="39" t="s">
        <v>15</v>
      </c>
      <c r="AW160" s="39" t="s">
        <v>39</v>
      </c>
      <c r="AX160" s="39" t="s">
        <v>225</v>
      </c>
      <c r="AY160" s="39" t="s">
        <v>39</v>
      </c>
    </row>
    <row r="161" spans="1:51" x14ac:dyDescent="0.2">
      <c r="A161" s="40" t="str">
        <f t="shared" si="2"/>
        <v>FRDENERSexoM</v>
      </c>
      <c r="B161" s="39">
        <v>160</v>
      </c>
      <c r="C161" s="39">
        <v>109</v>
      </c>
      <c r="D161" s="39">
        <v>-0.24122558399999999</v>
      </c>
      <c r="E161" s="39">
        <v>7.4168228000000003E-2</v>
      </c>
      <c r="F161" s="39">
        <v>1.6446535790000001</v>
      </c>
      <c r="G161" s="39">
        <v>-0.38659263999999999</v>
      </c>
      <c r="H161" s="39">
        <v>-9.5858526999999999E-2</v>
      </c>
      <c r="I161" s="39">
        <v>0.38407180200000002</v>
      </c>
      <c r="J161" s="39">
        <v>0.18893875700000001</v>
      </c>
      <c r="K161" s="39">
        <v>0.57920484699999997</v>
      </c>
      <c r="L161" s="39">
        <v>0.61973526800000001</v>
      </c>
      <c r="M161" s="39">
        <v>0.43467086100000002</v>
      </c>
      <c r="N161" s="39">
        <v>0.76105508799999999</v>
      </c>
      <c r="O161" s="39">
        <v>-2</v>
      </c>
      <c r="P161" s="39">
        <v>-2</v>
      </c>
      <c r="Q161" s="39">
        <v>-1.385767974</v>
      </c>
      <c r="R161" s="39">
        <v>-2</v>
      </c>
      <c r="S161" s="39">
        <v>-2</v>
      </c>
      <c r="T161" s="39">
        <v>-0.69307761999999995</v>
      </c>
      <c r="U161" s="39">
        <v>-0.12611186499999999</v>
      </c>
      <c r="V161" s="39">
        <v>-0.228871766</v>
      </c>
      <c r="W161" s="39">
        <v>2.9921564000000001E-2</v>
      </c>
      <c r="X161" s="39">
        <v>0.375619174</v>
      </c>
      <c r="Y161" s="39">
        <v>0.23205854400000001</v>
      </c>
      <c r="Z161" s="39">
        <v>0.72359777999999997</v>
      </c>
      <c r="AA161" s="39">
        <v>0.395391979</v>
      </c>
      <c r="AB161" s="39">
        <v>0.29330584500000001</v>
      </c>
      <c r="AC161" s="39">
        <v>0.72359777999999997</v>
      </c>
      <c r="AD161" s="39">
        <v>-0.33866998300000001</v>
      </c>
      <c r="AE161" s="39">
        <v>-0.74440602099999997</v>
      </c>
      <c r="AF161" s="39">
        <v>-0.28010179299999999</v>
      </c>
      <c r="AG161" s="39">
        <v>-0.17551254399999999</v>
      </c>
      <c r="AH161" s="39">
        <v>-0.28123431100000001</v>
      </c>
      <c r="AI161" s="39">
        <v>-0.103375972</v>
      </c>
      <c r="AJ161" s="39">
        <v>-3.0105840000000002E-3</v>
      </c>
      <c r="AK161" s="39">
        <v>-0.14043074899999999</v>
      </c>
      <c r="AL161" s="39">
        <v>8.7453433999999997E-2</v>
      </c>
      <c r="AM161" s="39">
        <v>0.15643347399999999</v>
      </c>
      <c r="AN161" s="39">
        <v>5.5171086000000001E-2</v>
      </c>
      <c r="AO161" s="39">
        <v>0.289842353</v>
      </c>
      <c r="AP161" s="39">
        <v>-0.30684725299999999</v>
      </c>
      <c r="AQ161" s="39">
        <v>-0.52045758399999997</v>
      </c>
      <c r="AR161" s="39">
        <v>-0.240200521</v>
      </c>
      <c r="AS161" s="39">
        <v>8.7620378999999998E-2</v>
      </c>
      <c r="AT161" s="39">
        <v>2.1011552999999999E-2</v>
      </c>
      <c r="AU161" s="39">
        <v>0.21604414399999999</v>
      </c>
      <c r="AV161" s="39" t="s">
        <v>16</v>
      </c>
      <c r="AW161" s="39" t="s">
        <v>39</v>
      </c>
      <c r="AX161" s="39" t="s">
        <v>226</v>
      </c>
      <c r="AY161" s="39" t="s">
        <v>39</v>
      </c>
    </row>
    <row r="162" spans="1:51" x14ac:dyDescent="0.2">
      <c r="A162" s="40" t="str">
        <f t="shared" si="2"/>
        <v>FRDENERSexoF</v>
      </c>
      <c r="B162" s="39">
        <v>161</v>
      </c>
      <c r="C162" s="39">
        <v>110</v>
      </c>
      <c r="D162" s="39">
        <v>-0.34295188799999998</v>
      </c>
      <c r="E162" s="39">
        <v>6.7029043999999996E-2</v>
      </c>
      <c r="F162" s="39">
        <v>0.87706959399999995</v>
      </c>
      <c r="G162" s="39">
        <v>-0.47432639999999998</v>
      </c>
      <c r="H162" s="39">
        <v>-0.21157737600000001</v>
      </c>
      <c r="I162" s="39">
        <v>0.59020873699999998</v>
      </c>
      <c r="J162" s="39">
        <v>0.382560446</v>
      </c>
      <c r="K162" s="39">
        <v>0.797857029</v>
      </c>
      <c r="L162" s="39">
        <v>0.76825043900000001</v>
      </c>
      <c r="M162" s="39">
        <v>0.61851471000000002</v>
      </c>
      <c r="N162" s="39">
        <v>0.89322843100000004</v>
      </c>
      <c r="O162" s="39">
        <v>-2</v>
      </c>
      <c r="P162" s="39">
        <v>-2</v>
      </c>
      <c r="Q162" s="39">
        <v>-2</v>
      </c>
      <c r="R162" s="39">
        <v>-2</v>
      </c>
      <c r="S162" s="39">
        <v>-2</v>
      </c>
      <c r="T162" s="39">
        <v>-2</v>
      </c>
      <c r="U162" s="39">
        <v>-9.6897442E-2</v>
      </c>
      <c r="V162" s="39">
        <v>-0.19322344499999999</v>
      </c>
      <c r="W162" s="39">
        <v>-2.9936192E-2</v>
      </c>
      <c r="X162" s="39">
        <v>0.39607996499999998</v>
      </c>
      <c r="Y162" s="39">
        <v>0.33001177599999998</v>
      </c>
      <c r="Z162" s="39">
        <v>0.49742108400000001</v>
      </c>
      <c r="AA162" s="39">
        <v>0.45202401399999997</v>
      </c>
      <c r="AB162" s="39">
        <v>0.34280486700000001</v>
      </c>
      <c r="AC162" s="39">
        <v>0.66697788400000002</v>
      </c>
      <c r="AD162" s="39">
        <v>-0.44531548199999998</v>
      </c>
      <c r="AE162" s="39">
        <v>-2</v>
      </c>
      <c r="AF162" s="39">
        <v>-0.27804266</v>
      </c>
      <c r="AG162" s="39">
        <v>-0.19300856199999999</v>
      </c>
      <c r="AH162" s="39">
        <v>-0.24551759500000001</v>
      </c>
      <c r="AI162" s="39">
        <v>-9.8644177E-2</v>
      </c>
      <c r="AJ162" s="39">
        <v>-3.0470362000000001E-2</v>
      </c>
      <c r="AK162" s="39">
        <v>-9.6507072999999999E-2</v>
      </c>
      <c r="AL162" s="39">
        <v>4.5989721999999997E-2</v>
      </c>
      <c r="AM162" s="39">
        <v>0.15630117299999999</v>
      </c>
      <c r="AN162" s="39">
        <v>8.6062392000000001E-2</v>
      </c>
      <c r="AO162" s="39">
        <v>0.25577935800000001</v>
      </c>
      <c r="AP162" s="39">
        <v>-0.32133335699999999</v>
      </c>
      <c r="AQ162" s="39">
        <v>-2</v>
      </c>
      <c r="AR162" s="39">
        <v>-0.230925562</v>
      </c>
      <c r="AS162" s="39">
        <v>9.2177367999999996E-2</v>
      </c>
      <c r="AT162" s="39">
        <v>4.3280490999999997E-2</v>
      </c>
      <c r="AU162" s="39">
        <v>0.15850681999999999</v>
      </c>
      <c r="AV162" s="39" t="s">
        <v>17</v>
      </c>
      <c r="AW162" s="39" t="s">
        <v>39</v>
      </c>
      <c r="AX162" s="39" t="s">
        <v>226</v>
      </c>
      <c r="AY162" s="39" t="s">
        <v>39</v>
      </c>
    </row>
    <row r="163" spans="1:51" x14ac:dyDescent="0.2">
      <c r="A163" s="40" t="str">
        <f t="shared" si="2"/>
        <v>FRDENEREstratoAlto</v>
      </c>
      <c r="B163" s="39">
        <v>162</v>
      </c>
      <c r="C163" s="39">
        <v>37</v>
      </c>
      <c r="D163" s="39">
        <v>-9.7526270999999998E-2</v>
      </c>
      <c r="E163" s="39">
        <v>8.2907668000000004E-2</v>
      </c>
      <c r="F163" s="39">
        <v>0.67597401300000004</v>
      </c>
      <c r="G163" s="39">
        <v>-0.260022313</v>
      </c>
      <c r="H163" s="39">
        <v>6.4969771999999995E-2</v>
      </c>
      <c r="I163" s="39">
        <v>0.39650185900000001</v>
      </c>
      <c r="J163" s="39">
        <v>0.160481609</v>
      </c>
      <c r="K163" s="39">
        <v>0.63252211000000003</v>
      </c>
      <c r="L163" s="39">
        <v>0.62968393600000006</v>
      </c>
      <c r="M163" s="39">
        <v>0.400601559</v>
      </c>
      <c r="N163" s="39">
        <v>0.79531258599999999</v>
      </c>
      <c r="O163" s="39">
        <v>-2</v>
      </c>
      <c r="P163" s="39">
        <v>-2</v>
      </c>
      <c r="Q163" s="39">
        <v>-1.3354364540000001</v>
      </c>
      <c r="R163" s="39">
        <v>-2</v>
      </c>
      <c r="S163" s="39">
        <v>-2</v>
      </c>
      <c r="T163" s="39">
        <v>-0.55430777099999995</v>
      </c>
      <c r="U163" s="39">
        <v>9.7213806999999999E-2</v>
      </c>
      <c r="V163" s="39">
        <v>-9.8396314999999998E-2</v>
      </c>
      <c r="W163" s="39">
        <v>0.212825501</v>
      </c>
      <c r="X163" s="39">
        <v>0.41409286200000001</v>
      </c>
      <c r="Y163" s="39">
        <v>0.30090389499999998</v>
      </c>
      <c r="Z163" s="39">
        <v>0.72359777999999997</v>
      </c>
      <c r="AA163" s="39">
        <v>0.49555278899999999</v>
      </c>
      <c r="AB163" s="39">
        <v>0.333209686</v>
      </c>
      <c r="AC163" s="39">
        <v>0.72359777999999997</v>
      </c>
      <c r="AD163" s="39">
        <v>-0.34296686300000001</v>
      </c>
      <c r="AE163" s="39">
        <v>-2</v>
      </c>
      <c r="AF163" s="39">
        <v>-5.4943583999999997E-2</v>
      </c>
      <c r="AG163" s="39">
        <v>-3.8477631999999998E-2</v>
      </c>
      <c r="AH163" s="39">
        <v>-0.28129933000000001</v>
      </c>
      <c r="AI163" s="39">
        <v>0.108785726</v>
      </c>
      <c r="AJ163" s="39">
        <v>0.12938111499999999</v>
      </c>
      <c r="AK163" s="39">
        <v>-1.0778047000000001E-2</v>
      </c>
      <c r="AL163" s="39">
        <v>0.252204967</v>
      </c>
      <c r="AM163" s="39">
        <v>0.27757083999999999</v>
      </c>
      <c r="AN163" s="39">
        <v>0.22841203500000001</v>
      </c>
      <c r="AO163" s="39">
        <v>0.31997477099999999</v>
      </c>
      <c r="AP163" s="39">
        <v>-0.24635542399999999</v>
      </c>
      <c r="AQ163" s="39">
        <v>-1.609368525</v>
      </c>
      <c r="AR163" s="39">
        <v>-3.1633145000000001E-2</v>
      </c>
      <c r="AS163" s="39">
        <v>0.24265832300000001</v>
      </c>
      <c r="AT163" s="39">
        <v>0.167039148</v>
      </c>
      <c r="AU163" s="39">
        <v>0.29954603099999999</v>
      </c>
      <c r="AV163" s="39" t="s">
        <v>7</v>
      </c>
      <c r="AW163" s="39" t="s">
        <v>39</v>
      </c>
      <c r="AX163" s="39" t="s">
        <v>227</v>
      </c>
      <c r="AY163" s="39" t="s">
        <v>39</v>
      </c>
    </row>
    <row r="164" spans="1:51" x14ac:dyDescent="0.2">
      <c r="A164" s="40" t="str">
        <f t="shared" si="2"/>
        <v>FRDENEREstratoMedio Alto</v>
      </c>
      <c r="B164" s="39">
        <v>163</v>
      </c>
      <c r="C164" s="39">
        <v>54</v>
      </c>
      <c r="D164" s="39">
        <v>-0.23464842399999999</v>
      </c>
      <c r="E164" s="39">
        <v>5.2793565000000001E-2</v>
      </c>
      <c r="F164" s="39">
        <v>0.40049768499999999</v>
      </c>
      <c r="G164" s="39">
        <v>-0.33812191000000003</v>
      </c>
      <c r="H164" s="39">
        <v>-0.13117493899999999</v>
      </c>
      <c r="I164" s="39">
        <v>0.38627280600000002</v>
      </c>
      <c r="J164" s="39">
        <v>0.229687379</v>
      </c>
      <c r="K164" s="39">
        <v>0.54285823300000002</v>
      </c>
      <c r="L164" s="39">
        <v>0.62150849200000002</v>
      </c>
      <c r="M164" s="39">
        <v>0.47925711199999999</v>
      </c>
      <c r="N164" s="39">
        <v>0.73678913700000004</v>
      </c>
      <c r="O164" s="39">
        <v>-2</v>
      </c>
      <c r="P164" s="39">
        <v>-2</v>
      </c>
      <c r="Q164" s="39">
        <v>-2</v>
      </c>
      <c r="R164" s="39">
        <v>-2</v>
      </c>
      <c r="S164" s="39">
        <v>-2</v>
      </c>
      <c r="T164" s="39">
        <v>-1.333647668</v>
      </c>
      <c r="U164" s="39">
        <v>-0.109988001</v>
      </c>
      <c r="V164" s="39">
        <v>-0.192807908</v>
      </c>
      <c r="W164" s="39">
        <v>2.9717260999999998E-2</v>
      </c>
      <c r="X164" s="39">
        <v>0.35611936300000002</v>
      </c>
      <c r="Y164" s="39">
        <v>0.27094811099999999</v>
      </c>
      <c r="Z164" s="39">
        <v>0.48598438799999999</v>
      </c>
      <c r="AA164" s="39">
        <v>0.45493557200000001</v>
      </c>
      <c r="AB164" s="39">
        <v>0.27957781900000001</v>
      </c>
      <c r="AC164" s="39">
        <v>0.505119294</v>
      </c>
      <c r="AD164" s="39">
        <v>-0.30952015399999999</v>
      </c>
      <c r="AE164" s="39">
        <v>-1.320047059</v>
      </c>
      <c r="AF164" s="39">
        <v>-0.23896287699999999</v>
      </c>
      <c r="AG164" s="39">
        <v>-0.18283453599999999</v>
      </c>
      <c r="AH164" s="39">
        <v>-0.26498169100000002</v>
      </c>
      <c r="AI164" s="39">
        <v>-8.3696973999999993E-2</v>
      </c>
      <c r="AJ164" s="39">
        <v>-1.8601117E-2</v>
      </c>
      <c r="AK164" s="39">
        <v>-0.12051853899999999</v>
      </c>
      <c r="AL164" s="39">
        <v>6.9455981999999999E-2</v>
      </c>
      <c r="AM164" s="39">
        <v>0.111093027</v>
      </c>
      <c r="AN164" s="39">
        <v>8.0660147000000001E-2</v>
      </c>
      <c r="AO164" s="39">
        <v>0.202541897</v>
      </c>
      <c r="AP164" s="39">
        <v>-0.29038971099999999</v>
      </c>
      <c r="AQ164" s="39">
        <v>-0.52463925199999994</v>
      </c>
      <c r="AR164" s="39">
        <v>-0.19246724000000001</v>
      </c>
      <c r="AS164" s="39">
        <v>8.5257869E-2</v>
      </c>
      <c r="AT164" s="39">
        <v>4.7359063E-2</v>
      </c>
      <c r="AU164" s="39">
        <v>0.15330539800000001</v>
      </c>
      <c r="AV164" s="39" t="s">
        <v>8</v>
      </c>
      <c r="AW164" s="39" t="s">
        <v>39</v>
      </c>
      <c r="AX164" s="39" t="s">
        <v>227</v>
      </c>
      <c r="AY164" s="39" t="s">
        <v>39</v>
      </c>
    </row>
    <row r="165" spans="1:51" x14ac:dyDescent="0.2">
      <c r="A165" s="40" t="str">
        <f t="shared" si="2"/>
        <v>FRDENEREstratoMedio</v>
      </c>
      <c r="B165" s="39">
        <v>164</v>
      </c>
      <c r="C165" s="39">
        <v>13</v>
      </c>
      <c r="D165" s="39">
        <v>-0.60222343099999998</v>
      </c>
      <c r="E165" s="39">
        <v>6.4184799999999998E-3</v>
      </c>
      <c r="F165" s="39">
        <v>5.5753699999999998E-4</v>
      </c>
      <c r="G165" s="39">
        <v>-0.61480342099999996</v>
      </c>
      <c r="H165" s="39">
        <v>-0.58964344099999999</v>
      </c>
      <c r="I165" s="39">
        <v>0.97924093000000001</v>
      </c>
      <c r="J165" s="39">
        <v>0.66907874499999997</v>
      </c>
      <c r="K165" s="39">
        <v>1.2894031159999999</v>
      </c>
      <c r="L165" s="39">
        <v>0.98956603099999996</v>
      </c>
      <c r="M165" s="39">
        <v>0.81797233700000005</v>
      </c>
      <c r="N165" s="39">
        <v>1.135518875</v>
      </c>
      <c r="O165" s="39">
        <v>-2</v>
      </c>
      <c r="P165" s="39">
        <v>-2</v>
      </c>
      <c r="Q165" s="39">
        <v>-2</v>
      </c>
      <c r="R165" s="39">
        <v>-2</v>
      </c>
      <c r="S165" s="39">
        <v>-2</v>
      </c>
      <c r="T165" s="39">
        <v>-2</v>
      </c>
      <c r="U165" s="39">
        <v>-0.176148574</v>
      </c>
      <c r="V165" s="39">
        <v>-0.22140467799999999</v>
      </c>
      <c r="W165" s="39">
        <v>-0.13669119599999999</v>
      </c>
      <c r="X165" s="39">
        <v>0.36038243199999997</v>
      </c>
      <c r="Y165" s="39">
        <v>0.18862437900000001</v>
      </c>
      <c r="Z165" s="39">
        <v>0.39451203400000001</v>
      </c>
      <c r="AA165" s="39">
        <v>0.37403427299999997</v>
      </c>
      <c r="AB165" s="39">
        <v>0.23543710900000001</v>
      </c>
      <c r="AC165" s="39">
        <v>0.39451203400000001</v>
      </c>
      <c r="AD165" s="39">
        <v>-2</v>
      </c>
      <c r="AE165" s="39">
        <v>-2</v>
      </c>
      <c r="AF165" s="39">
        <v>-2</v>
      </c>
      <c r="AG165" s="39">
        <v>-0.29673156000000001</v>
      </c>
      <c r="AH165" s="39">
        <v>-2</v>
      </c>
      <c r="AI165" s="39">
        <v>-0.12708122099999999</v>
      </c>
      <c r="AJ165" s="39">
        <v>-0.10294502799999999</v>
      </c>
      <c r="AK165" s="39">
        <v>-1.1502267310000001</v>
      </c>
      <c r="AL165" s="39">
        <v>0.179302196</v>
      </c>
      <c r="AM165" s="39">
        <v>9.4236992000000006E-2</v>
      </c>
      <c r="AN165" s="39">
        <v>-0.15537469400000001</v>
      </c>
      <c r="AO165" s="39">
        <v>0.39451203400000001</v>
      </c>
      <c r="AP165" s="39">
        <v>-2</v>
      </c>
      <c r="AQ165" s="39">
        <v>-2</v>
      </c>
      <c r="AR165" s="39">
        <v>-1.7433806569999999</v>
      </c>
      <c r="AS165" s="39">
        <v>3.3056187000000001E-2</v>
      </c>
      <c r="AT165" s="39">
        <v>-0.39019622500000001</v>
      </c>
      <c r="AU165" s="39">
        <v>0.39451203400000001</v>
      </c>
      <c r="AV165" s="39" t="s">
        <v>9</v>
      </c>
      <c r="AW165" s="39" t="s">
        <v>39</v>
      </c>
      <c r="AX165" s="39" t="s">
        <v>227</v>
      </c>
      <c r="AY165" s="39" t="s">
        <v>39</v>
      </c>
    </row>
    <row r="166" spans="1:51" x14ac:dyDescent="0.2">
      <c r="A166" s="40" t="str">
        <f t="shared" si="2"/>
        <v>FRDENEREstratoMedio Bajo</v>
      </c>
      <c r="B166" s="39">
        <v>165</v>
      </c>
      <c r="C166" s="39">
        <v>29</v>
      </c>
      <c r="D166" s="39">
        <v>-0.34678205400000001</v>
      </c>
      <c r="E166" s="39">
        <v>0.133795582</v>
      </c>
      <c r="F166" s="39">
        <v>1.206307327</v>
      </c>
      <c r="G166" s="39">
        <v>-0.60901657600000003</v>
      </c>
      <c r="H166" s="39">
        <v>-8.4547531999999995E-2</v>
      </c>
      <c r="I166" s="39">
        <v>0.442297092</v>
      </c>
      <c r="J166" s="39">
        <v>5.2794716999999998E-2</v>
      </c>
      <c r="K166" s="39">
        <v>0.83179946800000004</v>
      </c>
      <c r="L166" s="39">
        <v>0.66505420299999995</v>
      </c>
      <c r="M166" s="39">
        <v>0.22977101</v>
      </c>
      <c r="N166" s="39">
        <v>0.91203040899999999</v>
      </c>
      <c r="O166" s="39">
        <v>-2</v>
      </c>
      <c r="P166" s="39">
        <v>-2</v>
      </c>
      <c r="Q166" s="39">
        <v>-0.62741893400000004</v>
      </c>
      <c r="R166" s="39">
        <v>-2</v>
      </c>
      <c r="S166" s="39">
        <v>-2</v>
      </c>
      <c r="T166" s="39">
        <v>-0.51299686099999997</v>
      </c>
      <c r="U166" s="39">
        <v>-0.151270508</v>
      </c>
      <c r="V166" s="39">
        <v>-0.23340887699999999</v>
      </c>
      <c r="W166" s="39">
        <v>-0.119375517</v>
      </c>
      <c r="X166" s="39">
        <v>0.34762626899999999</v>
      </c>
      <c r="Y166" s="39">
        <v>4.2232206000000001E-2</v>
      </c>
      <c r="Z166" s="39">
        <v>0.40999090500000002</v>
      </c>
      <c r="AA166" s="39">
        <v>0.39887688100000002</v>
      </c>
      <c r="AB166" s="39">
        <v>0.18656183500000001</v>
      </c>
      <c r="AC166" s="39">
        <v>0.40999090500000002</v>
      </c>
      <c r="AD166" s="39">
        <v>-0.50377263699999997</v>
      </c>
      <c r="AE166" s="39">
        <v>-2</v>
      </c>
      <c r="AF166" s="39">
        <v>-0.27672656499999998</v>
      </c>
      <c r="AG166" s="39">
        <v>-0.24644107500000001</v>
      </c>
      <c r="AH166" s="39">
        <v>-0.27758970399999999</v>
      </c>
      <c r="AI166" s="39">
        <v>-0.228689701</v>
      </c>
      <c r="AJ166" s="39">
        <v>-0.119212137</v>
      </c>
      <c r="AK166" s="39">
        <v>-0.160972008</v>
      </c>
      <c r="AL166" s="39">
        <v>-6.5397052999999997E-2</v>
      </c>
      <c r="AM166" s="39">
        <v>1.3278672E-2</v>
      </c>
      <c r="AN166" s="39">
        <v>-0.103516912</v>
      </c>
      <c r="AO166" s="39">
        <v>0.38501725599999997</v>
      </c>
      <c r="AP166" s="39">
        <v>-0.33633658900000002</v>
      </c>
      <c r="AQ166" s="39">
        <v>-2</v>
      </c>
      <c r="AR166" s="39">
        <v>-0.23034531899999999</v>
      </c>
      <c r="AS166" s="39">
        <v>-3.8960722000000003E-2</v>
      </c>
      <c r="AT166" s="39">
        <v>-0.119251702</v>
      </c>
      <c r="AU166" s="39">
        <v>0.16558060899999999</v>
      </c>
      <c r="AV166" s="39" t="s">
        <v>10</v>
      </c>
      <c r="AW166" s="39" t="s">
        <v>39</v>
      </c>
      <c r="AX166" s="39" t="s">
        <v>227</v>
      </c>
      <c r="AY166" s="39" t="s">
        <v>39</v>
      </c>
    </row>
    <row r="167" spans="1:51" x14ac:dyDescent="0.2">
      <c r="A167" s="40" t="str">
        <f t="shared" si="2"/>
        <v>FRDENEREstratoBajo</v>
      </c>
      <c r="B167" s="39">
        <v>166</v>
      </c>
      <c r="C167" s="39">
        <v>86</v>
      </c>
      <c r="D167" s="39">
        <v>-0.28544616299999997</v>
      </c>
      <c r="E167" s="39">
        <v>3.1395787000000001E-2</v>
      </c>
      <c r="F167" s="39">
        <v>1.2688200059999999</v>
      </c>
      <c r="G167" s="39">
        <v>-0.34698077500000002</v>
      </c>
      <c r="H167" s="39">
        <v>-0.22391154999999999</v>
      </c>
      <c r="I167" s="39">
        <v>0.36087300500000002</v>
      </c>
      <c r="J167" s="39">
        <v>0.26239912599999998</v>
      </c>
      <c r="K167" s="39">
        <v>0.45934688299999998</v>
      </c>
      <c r="L167" s="39">
        <v>0.60072706300000001</v>
      </c>
      <c r="M167" s="39">
        <v>0.51224908599999996</v>
      </c>
      <c r="N167" s="39">
        <v>0.67775134299999995</v>
      </c>
      <c r="O167" s="39">
        <v>-2</v>
      </c>
      <c r="P167" s="39">
        <v>-2</v>
      </c>
      <c r="Q167" s="39">
        <v>-2</v>
      </c>
      <c r="R167" s="39">
        <v>-2</v>
      </c>
      <c r="S167" s="39">
        <v>-2</v>
      </c>
      <c r="T167" s="39">
        <v>-1.4774188420000001</v>
      </c>
      <c r="U167" s="39">
        <v>-0.122037796</v>
      </c>
      <c r="V167" s="39">
        <v>-0.19510715000000001</v>
      </c>
      <c r="W167" s="39">
        <v>-9.1336067000000007E-2</v>
      </c>
      <c r="X167" s="39">
        <v>0.34609205500000001</v>
      </c>
      <c r="Y167" s="39">
        <v>0.228827541</v>
      </c>
      <c r="Z167" s="39">
        <v>0.51375105799999998</v>
      </c>
      <c r="AA167" s="39">
        <v>0.47026566800000003</v>
      </c>
      <c r="AB167" s="39">
        <v>0.30093263199999998</v>
      </c>
      <c r="AC167" s="39">
        <v>0.66697788400000002</v>
      </c>
      <c r="AD167" s="39">
        <v>-0.53929037400000002</v>
      </c>
      <c r="AE167" s="39">
        <v>-0.67603721299999997</v>
      </c>
      <c r="AF167" s="39">
        <v>-0.40616503900000001</v>
      </c>
      <c r="AG167" s="39">
        <v>-0.25600012599999999</v>
      </c>
      <c r="AH167" s="39">
        <v>-0.29033231700000001</v>
      </c>
      <c r="AI167" s="39">
        <v>-0.192083053</v>
      </c>
      <c r="AJ167" s="39">
        <v>-4.1183744000000001E-2</v>
      </c>
      <c r="AK167" s="39">
        <v>-9.1323802999999995E-2</v>
      </c>
      <c r="AL167" s="39">
        <v>-1.6996748999999998E-2</v>
      </c>
      <c r="AM167" s="39">
        <v>6.4382458000000004E-2</v>
      </c>
      <c r="AN167" s="39">
        <v>5.5345841999999999E-2</v>
      </c>
      <c r="AO167" s="39">
        <v>0.132297526</v>
      </c>
      <c r="AP167" s="39">
        <v>-0.36214417399999999</v>
      </c>
      <c r="AQ167" s="39">
        <v>-0.46232100300000001</v>
      </c>
      <c r="AR167" s="39">
        <v>-0.30820931400000001</v>
      </c>
      <c r="AS167" s="39">
        <v>3.2953048999999998E-2</v>
      </c>
      <c r="AT167" s="39">
        <v>5.85719E-3</v>
      </c>
      <c r="AU167" s="39">
        <v>6.1024536999999997E-2</v>
      </c>
      <c r="AV167" s="39" t="s">
        <v>11</v>
      </c>
      <c r="AW167" s="39" t="s">
        <v>39</v>
      </c>
      <c r="AX167" s="39" t="s">
        <v>227</v>
      </c>
      <c r="AY167" s="39" t="s">
        <v>39</v>
      </c>
    </row>
    <row r="168" spans="1:51" x14ac:dyDescent="0.2">
      <c r="A168" s="40" t="str">
        <f t="shared" si="2"/>
        <v>FRDENERESQA2</v>
      </c>
      <c r="B168" s="39">
        <v>167</v>
      </c>
      <c r="C168" s="39">
        <v>116</v>
      </c>
      <c r="D168" s="39">
        <v>-0.28737153100000001</v>
      </c>
      <c r="E168" s="39">
        <v>0.108096791</v>
      </c>
      <c r="F168" s="39">
        <v>2.8872264200000002</v>
      </c>
      <c r="G168" s="39">
        <v>-0.49923734800000003</v>
      </c>
      <c r="H168" s="39">
        <v>-7.5505714000000002E-2</v>
      </c>
      <c r="I168" s="39">
        <v>0.49290819699999999</v>
      </c>
      <c r="J168" s="39">
        <v>0.13652571099999999</v>
      </c>
      <c r="K168" s="39">
        <v>0.84929068299999999</v>
      </c>
      <c r="L168" s="39">
        <v>0.702074211</v>
      </c>
      <c r="M168" s="39">
        <v>0.36949385800000001</v>
      </c>
      <c r="N168" s="39">
        <v>0.92156968399999994</v>
      </c>
      <c r="O168" s="39">
        <v>-2</v>
      </c>
      <c r="P168" s="39">
        <v>-2</v>
      </c>
      <c r="Q168" s="39">
        <v>-0.51938353800000003</v>
      </c>
      <c r="R168" s="39">
        <v>-2</v>
      </c>
      <c r="S168" s="39">
        <v>-2</v>
      </c>
      <c r="T168" s="39">
        <v>-0.34318492499999997</v>
      </c>
      <c r="U168" s="39">
        <v>-0.10317510000000001</v>
      </c>
      <c r="V168" s="39">
        <v>-0.158141591</v>
      </c>
      <c r="W168" s="39">
        <v>-7.3949262000000002E-2</v>
      </c>
      <c r="X168" s="39">
        <v>0.42146879700000001</v>
      </c>
      <c r="Y168" s="39">
        <v>0.33000424900000003</v>
      </c>
      <c r="Z168" s="39">
        <v>0.48167452399999999</v>
      </c>
      <c r="AA168" s="39">
        <v>0.45647710600000002</v>
      </c>
      <c r="AB168" s="39">
        <v>0.33768645800000002</v>
      </c>
      <c r="AC168" s="39">
        <v>0.519966331</v>
      </c>
      <c r="AD168" s="39">
        <v>-0.32172266799999999</v>
      </c>
      <c r="AE168" s="39">
        <v>-2</v>
      </c>
      <c r="AF168" s="39">
        <v>-0.26811597199999998</v>
      </c>
      <c r="AG168" s="39">
        <v>-0.193956921</v>
      </c>
      <c r="AH168" s="39">
        <v>-0.26827026700000001</v>
      </c>
      <c r="AI168" s="39">
        <v>-0.103611726</v>
      </c>
      <c r="AJ168" s="39">
        <v>-3.1727656999999999E-2</v>
      </c>
      <c r="AK168" s="39">
        <v>-0.10057374099999999</v>
      </c>
      <c r="AL168" s="39">
        <v>3.8353089E-2</v>
      </c>
      <c r="AM168" s="39">
        <v>0.12470836</v>
      </c>
      <c r="AN168" s="39">
        <v>8.4136465999999993E-2</v>
      </c>
      <c r="AO168" s="39">
        <v>0.27856365100000002</v>
      </c>
      <c r="AP168" s="39">
        <v>-0.28671620599999997</v>
      </c>
      <c r="AQ168" s="39">
        <v>-2</v>
      </c>
      <c r="AR168" s="39">
        <v>-0.20434285199999999</v>
      </c>
      <c r="AS168" s="39">
        <v>8.7517741999999996E-2</v>
      </c>
      <c r="AT168" s="39">
        <v>4.5990899000000002E-2</v>
      </c>
      <c r="AU168" s="39">
        <v>0.16397155699999999</v>
      </c>
      <c r="AV168" s="39" t="s">
        <v>4</v>
      </c>
      <c r="AW168" s="39" t="s">
        <v>39</v>
      </c>
      <c r="AX168" s="39" t="s">
        <v>228</v>
      </c>
      <c r="AY168" s="39" t="s">
        <v>39</v>
      </c>
    </row>
    <row r="169" spans="1:51" x14ac:dyDescent="0.2">
      <c r="A169" s="40" t="str">
        <f t="shared" si="2"/>
        <v>FRDENERESQC3</v>
      </c>
      <c r="B169" s="39">
        <v>168</v>
      </c>
      <c r="C169" s="39">
        <v>103</v>
      </c>
      <c r="D169" s="39">
        <v>-0.30418728900000003</v>
      </c>
      <c r="E169" s="39">
        <v>9.0343512000000001E-2</v>
      </c>
      <c r="F169" s="39">
        <v>1.7678703730000001</v>
      </c>
      <c r="G169" s="39">
        <v>-0.48125731900000002</v>
      </c>
      <c r="H169" s="39">
        <v>-0.12711725800000001</v>
      </c>
      <c r="I169" s="39">
        <v>0.49960100800000001</v>
      </c>
      <c r="J169" s="39">
        <v>0.29751866700000001</v>
      </c>
      <c r="K169" s="39">
        <v>0.70168334799999998</v>
      </c>
      <c r="L169" s="39">
        <v>0.70682459500000006</v>
      </c>
      <c r="M169" s="39">
        <v>0.54545271799999995</v>
      </c>
      <c r="N169" s="39">
        <v>0.83766541500000002</v>
      </c>
      <c r="O169" s="39">
        <v>-2</v>
      </c>
      <c r="P169" s="39">
        <v>-2</v>
      </c>
      <c r="Q169" s="39">
        <v>-2</v>
      </c>
      <c r="R169" s="39">
        <v>-2</v>
      </c>
      <c r="S169" s="39">
        <v>-2</v>
      </c>
      <c r="T169" s="39">
        <v>-1.915736968</v>
      </c>
      <c r="U169" s="39">
        <v>-0.119029133</v>
      </c>
      <c r="V169" s="39">
        <v>-0.195182781</v>
      </c>
      <c r="W169" s="39">
        <v>2.3347432000000001E-2</v>
      </c>
      <c r="X169" s="39">
        <v>0.39324245400000002</v>
      </c>
      <c r="Y169" s="39">
        <v>0.22332822599999999</v>
      </c>
      <c r="Z169" s="39">
        <v>0.72359777999999997</v>
      </c>
      <c r="AA169" s="39">
        <v>0.39578113300000001</v>
      </c>
      <c r="AB169" s="39">
        <v>0.36050743299999999</v>
      </c>
      <c r="AC169" s="39">
        <v>0.72359777999999997</v>
      </c>
      <c r="AD169" s="39">
        <v>-0.51491424900000005</v>
      </c>
      <c r="AE169" s="39">
        <v>-2</v>
      </c>
      <c r="AF169" s="39">
        <v>-0.30634499700000001</v>
      </c>
      <c r="AG169" s="39">
        <v>-0.175059354</v>
      </c>
      <c r="AH169" s="39">
        <v>-0.35830654000000001</v>
      </c>
      <c r="AI169" s="39">
        <v>-5.2453979999999997E-2</v>
      </c>
      <c r="AJ169" s="39">
        <v>-2.1024866999999999E-2</v>
      </c>
      <c r="AK169" s="39">
        <v>-0.13248785900000001</v>
      </c>
      <c r="AL169" s="39">
        <v>8.6778269000000005E-2</v>
      </c>
      <c r="AM169" s="39">
        <v>0.16077539399999999</v>
      </c>
      <c r="AN169" s="39">
        <v>2.4411479E-2</v>
      </c>
      <c r="AO169" s="39">
        <v>0.37070380000000003</v>
      </c>
      <c r="AP169" s="39">
        <v>-0.34313600799999999</v>
      </c>
      <c r="AQ169" s="39">
        <v>-0.74628638300000005</v>
      </c>
      <c r="AR169" s="39">
        <v>-0.19386967799999999</v>
      </c>
      <c r="AS169" s="39">
        <v>9.3771628999999995E-2</v>
      </c>
      <c r="AT169" s="39">
        <v>-1.5693742E-2</v>
      </c>
      <c r="AU169" s="39">
        <v>0.23479612999999999</v>
      </c>
      <c r="AV169" s="39" t="s">
        <v>5</v>
      </c>
      <c r="AW169" s="39" t="s">
        <v>39</v>
      </c>
      <c r="AX169" s="39" t="s">
        <v>228</v>
      </c>
      <c r="AY169" s="39" t="s">
        <v>39</v>
      </c>
    </row>
    <row r="170" spans="1:51" x14ac:dyDescent="0.2">
      <c r="A170" s="40" t="str">
        <f t="shared" si="2"/>
        <v>FRDENERR24JR</v>
      </c>
      <c r="B170" s="39">
        <v>169</v>
      </c>
      <c r="C170" s="39">
        <v>96</v>
      </c>
      <c r="D170" s="39">
        <v>-0.115106837</v>
      </c>
      <c r="E170" s="39">
        <v>4.6868609999999998E-2</v>
      </c>
      <c r="F170" s="39">
        <v>1.407833347</v>
      </c>
      <c r="G170" s="39">
        <v>-0.20696762399999999</v>
      </c>
      <c r="H170" s="39">
        <v>-2.3246050000000001E-2</v>
      </c>
      <c r="I170" s="39">
        <v>0.15695334599999999</v>
      </c>
      <c r="J170" s="39">
        <v>-2.7222370999999999E-2</v>
      </c>
      <c r="K170" s="39">
        <v>0.34112906300000001</v>
      </c>
      <c r="L170" s="39">
        <v>0.39617337899999999</v>
      </c>
      <c r="M170" s="39" t="s">
        <v>234</v>
      </c>
      <c r="N170" s="39">
        <v>0.58406255100000004</v>
      </c>
      <c r="O170" s="39">
        <v>-0.823252396</v>
      </c>
      <c r="P170" s="39">
        <v>-2</v>
      </c>
      <c r="Q170" s="39">
        <v>-0.44783264</v>
      </c>
      <c r="R170" s="39">
        <v>-0.54252817900000005</v>
      </c>
      <c r="S170" s="39">
        <v>-2</v>
      </c>
      <c r="T170" s="39">
        <v>-0.337933288</v>
      </c>
      <c r="U170" s="39">
        <v>-0.103720515</v>
      </c>
      <c r="V170" s="39">
        <v>-0.18978999999999999</v>
      </c>
      <c r="W170" s="39">
        <v>-1.0822412E-2</v>
      </c>
      <c r="X170" s="39">
        <v>0.33032380300000003</v>
      </c>
      <c r="Y170" s="39">
        <v>0.27795741000000002</v>
      </c>
      <c r="Z170" s="39">
        <v>0.66697788400000002</v>
      </c>
      <c r="AA170" s="39">
        <v>0.33897711200000002</v>
      </c>
      <c r="AB170" s="39">
        <v>0.28491891899999999</v>
      </c>
      <c r="AC170" s="39">
        <v>0.66697788400000002</v>
      </c>
      <c r="AD170" s="39">
        <v>-0.28964826199999999</v>
      </c>
      <c r="AE170" s="39">
        <v>-0.44857833800000002</v>
      </c>
      <c r="AF170" s="39">
        <v>-0.225735519</v>
      </c>
      <c r="AG170" s="39">
        <v>-0.18420663800000001</v>
      </c>
      <c r="AH170" s="39">
        <v>-0.22861464000000001</v>
      </c>
      <c r="AI170" s="39">
        <v>-0.129161571</v>
      </c>
      <c r="AJ170" s="39">
        <v>-3.0974038999999998E-2</v>
      </c>
      <c r="AK170" s="39">
        <v>-0.120725849</v>
      </c>
      <c r="AL170" s="39">
        <v>9.4855351000000004E-2</v>
      </c>
      <c r="AM170" s="39">
        <v>0.167579962</v>
      </c>
      <c r="AN170" s="39">
        <v>0.126422428</v>
      </c>
      <c r="AO170" s="39">
        <v>0.24137852200000001</v>
      </c>
      <c r="AP170" s="39">
        <v>-0.25467777200000002</v>
      </c>
      <c r="AQ170" s="39">
        <v>-0.34982050999999997</v>
      </c>
      <c r="AR170" s="39">
        <v>-0.184638406</v>
      </c>
      <c r="AS170" s="39">
        <v>0.13226700499999999</v>
      </c>
      <c r="AT170" s="39">
        <v>2.2369039E-2</v>
      </c>
      <c r="AU170" s="39">
        <v>0.21497317299999999</v>
      </c>
      <c r="AV170" s="39" t="s">
        <v>2</v>
      </c>
      <c r="AW170" s="39" t="s">
        <v>39</v>
      </c>
      <c r="AX170" s="39" t="s">
        <v>229</v>
      </c>
      <c r="AY170" s="39" t="s">
        <v>39</v>
      </c>
    </row>
    <row r="171" spans="1:51" x14ac:dyDescent="0.2">
      <c r="A171" s="40" t="str">
        <f t="shared" si="2"/>
        <v>FRDENERR24SR</v>
      </c>
      <c r="B171" s="39">
        <v>170</v>
      </c>
      <c r="C171" s="39">
        <v>123</v>
      </c>
      <c r="D171" s="39">
        <v>-0.44841075800000002</v>
      </c>
      <c r="E171" s="39">
        <v>8.2436883000000002E-2</v>
      </c>
      <c r="F171" s="39">
        <v>1.200952673</v>
      </c>
      <c r="G171" s="39">
        <v>-0.60998407899999996</v>
      </c>
      <c r="H171" s="39">
        <v>-0.286837436</v>
      </c>
      <c r="I171" s="39">
        <v>0.73244420899999996</v>
      </c>
      <c r="J171" s="39">
        <v>0.53969180400000005</v>
      </c>
      <c r="K171" s="39">
        <v>0.92519661399999997</v>
      </c>
      <c r="L171" s="39">
        <v>0.855829544</v>
      </c>
      <c r="M171" s="39">
        <v>0.73463719199999999</v>
      </c>
      <c r="N171" s="39">
        <v>0.96187141200000004</v>
      </c>
      <c r="O171" s="39">
        <v>-2</v>
      </c>
      <c r="P171" s="39">
        <v>-2</v>
      </c>
      <c r="Q171" s="39">
        <v>-2</v>
      </c>
      <c r="R171" s="39">
        <v>-2</v>
      </c>
      <c r="S171" s="39">
        <v>-2</v>
      </c>
      <c r="T171" s="39">
        <v>-2</v>
      </c>
      <c r="U171" s="39">
        <v>-0.10555864399999999</v>
      </c>
      <c r="V171" s="39">
        <v>-0.19826160100000001</v>
      </c>
      <c r="W171" s="39">
        <v>-2.0378294000000002E-2</v>
      </c>
      <c r="X171" s="39">
        <v>0.439297889</v>
      </c>
      <c r="Y171" s="39">
        <v>0.36735407799999997</v>
      </c>
      <c r="Z171" s="39">
        <v>0.56110345500000003</v>
      </c>
      <c r="AA171" s="39">
        <v>0.47487060199999998</v>
      </c>
      <c r="AB171" s="39">
        <v>0.395180474</v>
      </c>
      <c r="AC171" s="39">
        <v>0.72359777999999997</v>
      </c>
      <c r="AD171" s="39">
        <v>-2</v>
      </c>
      <c r="AE171" s="39">
        <v>-2</v>
      </c>
      <c r="AF171" s="39">
        <v>-0.39827447799999999</v>
      </c>
      <c r="AG171" s="39">
        <v>-0.17739706499999999</v>
      </c>
      <c r="AH171" s="39">
        <v>-0.389454197</v>
      </c>
      <c r="AI171" s="39">
        <v>-9.8047341999999996E-2</v>
      </c>
      <c r="AJ171" s="39">
        <v>-2.8264381000000002E-2</v>
      </c>
      <c r="AK171" s="39">
        <v>-0.121508345</v>
      </c>
      <c r="AL171" s="39">
        <v>6.0711115000000003E-2</v>
      </c>
      <c r="AM171" s="39">
        <v>9.0128552000000001E-2</v>
      </c>
      <c r="AN171" s="39">
        <v>5.3230434E-2</v>
      </c>
      <c r="AO171" s="39">
        <v>0.240543273</v>
      </c>
      <c r="AP171" s="39">
        <v>-0.59794777300000002</v>
      </c>
      <c r="AQ171" s="39">
        <v>-2</v>
      </c>
      <c r="AR171" s="39">
        <v>-0.29246179500000002</v>
      </c>
      <c r="AS171" s="39">
        <v>7.9767741000000003E-2</v>
      </c>
      <c r="AT171" s="39">
        <v>-1.0324259999999999E-3</v>
      </c>
      <c r="AU171" s="39">
        <v>0.22507075200000001</v>
      </c>
      <c r="AV171" s="39" t="s">
        <v>3</v>
      </c>
      <c r="AW171" s="39" t="s">
        <v>39</v>
      </c>
      <c r="AX171" s="39" t="s">
        <v>229</v>
      </c>
      <c r="AY171" s="39" t="s">
        <v>39</v>
      </c>
    </row>
    <row r="172" spans="1:51" x14ac:dyDescent="0.2">
      <c r="A172" s="40" t="str">
        <f t="shared" si="2"/>
        <v>FRDENEREXNRA2JR</v>
      </c>
      <c r="B172" s="39">
        <v>171</v>
      </c>
      <c r="C172" s="39">
        <v>55</v>
      </c>
      <c r="D172" s="39">
        <v>-0.16935810500000001</v>
      </c>
      <c r="E172" s="39">
        <v>7.1666894999999994E-2</v>
      </c>
      <c r="F172" s="39">
        <v>1.439956733</v>
      </c>
      <c r="G172" s="39">
        <v>-0.30982263700000001</v>
      </c>
      <c r="H172" s="39">
        <v>-2.8893572999999999E-2</v>
      </c>
      <c r="I172" s="39">
        <v>0.205228414</v>
      </c>
      <c r="J172" s="39">
        <v>-8.2616659999999995E-2</v>
      </c>
      <c r="K172" s="39">
        <v>0.49307348899999998</v>
      </c>
      <c r="L172" s="39">
        <v>0.453021428</v>
      </c>
      <c r="M172" s="39" t="s">
        <v>234</v>
      </c>
      <c r="N172" s="39">
        <v>0.70219191700000005</v>
      </c>
      <c r="O172" s="39">
        <v>-2</v>
      </c>
      <c r="P172" s="39">
        <v>-2</v>
      </c>
      <c r="Q172" s="39">
        <v>-0.33779093199999999</v>
      </c>
      <c r="R172" s="39">
        <v>-0.53076776299999995</v>
      </c>
      <c r="S172" s="39">
        <v>-2</v>
      </c>
      <c r="T172" s="39">
        <v>-0.33387099399999998</v>
      </c>
      <c r="U172" s="39">
        <v>-0.18166244000000001</v>
      </c>
      <c r="V172" s="39">
        <v>-0.23229307599999999</v>
      </c>
      <c r="W172" s="39">
        <v>-0.103186113</v>
      </c>
      <c r="X172" s="39">
        <v>0.32992839099999999</v>
      </c>
      <c r="Y172" s="39">
        <v>0.27735476399999998</v>
      </c>
      <c r="Z172" s="39">
        <v>0.342179599</v>
      </c>
      <c r="AA172" s="39">
        <v>0.33592403300000001</v>
      </c>
      <c r="AB172" s="39">
        <v>0.29161738599999998</v>
      </c>
      <c r="AC172" s="39">
        <v>0.342179599</v>
      </c>
      <c r="AD172" s="39">
        <v>-0.31165742099999999</v>
      </c>
      <c r="AE172" s="39">
        <v>-2</v>
      </c>
      <c r="AF172" s="39">
        <v>-0.235835981</v>
      </c>
      <c r="AG172" s="39">
        <v>-0.23129366800000001</v>
      </c>
      <c r="AH172" s="39">
        <v>-0.31485836299999997</v>
      </c>
      <c r="AI172" s="39">
        <v>-0.103117651</v>
      </c>
      <c r="AJ172" s="39">
        <v>-0.103406524</v>
      </c>
      <c r="AK172" s="39">
        <v>-0.197578103</v>
      </c>
      <c r="AL172" s="39">
        <v>-2.9393689999999998E-3</v>
      </c>
      <c r="AM172" s="39">
        <v>0.125522736</v>
      </c>
      <c r="AN172" s="39">
        <v>-6.1770017000000003E-2</v>
      </c>
      <c r="AO172" s="39">
        <v>0.32236015200000001</v>
      </c>
      <c r="AP172" s="39">
        <v>-0.28391922600000002</v>
      </c>
      <c r="AQ172" s="39">
        <v>-0.42254965900000002</v>
      </c>
      <c r="AR172" s="39">
        <v>-0.214421158</v>
      </c>
      <c r="AS172" s="39">
        <v>9.3700927000000003E-2</v>
      </c>
      <c r="AT172" s="39">
        <v>-0.103203032</v>
      </c>
      <c r="AU172" s="39">
        <v>0.29438013200000002</v>
      </c>
      <c r="AV172" s="39" t="s">
        <v>230</v>
      </c>
      <c r="AW172" s="39" t="s">
        <v>39</v>
      </c>
      <c r="AX172" s="39" t="s">
        <v>231</v>
      </c>
      <c r="AY172" s="39" t="s">
        <v>39</v>
      </c>
    </row>
    <row r="173" spans="1:51" x14ac:dyDescent="0.2">
      <c r="A173" s="40" t="str">
        <f t="shared" si="2"/>
        <v>FRDENEREXNRA2SR</v>
      </c>
      <c r="B173" s="39">
        <v>172</v>
      </c>
      <c r="C173" s="39">
        <v>61</v>
      </c>
      <c r="D173" s="39">
        <v>-0.41087781899999998</v>
      </c>
      <c r="E173" s="39">
        <v>0.16384680300000001</v>
      </c>
      <c r="F173" s="39">
        <v>2.2356298520000002</v>
      </c>
      <c r="G173" s="39">
        <v>-0.73201165300000004</v>
      </c>
      <c r="H173" s="39">
        <v>-8.9743984999999998E-2</v>
      </c>
      <c r="I173" s="39">
        <v>0.77201352400000001</v>
      </c>
      <c r="J173" s="39">
        <v>0.37529896899999998</v>
      </c>
      <c r="K173" s="39">
        <v>1.168728078</v>
      </c>
      <c r="L173" s="39">
        <v>0.87864300100000003</v>
      </c>
      <c r="M173" s="39">
        <v>0.61261649399999996</v>
      </c>
      <c r="N173" s="39">
        <v>1.0810772769999999</v>
      </c>
      <c r="O173" s="39">
        <v>-2</v>
      </c>
      <c r="P173" s="39">
        <v>-2</v>
      </c>
      <c r="Q173" s="39">
        <v>-2</v>
      </c>
      <c r="R173" s="39">
        <v>-2</v>
      </c>
      <c r="S173" s="39">
        <v>-2</v>
      </c>
      <c r="T173" s="39">
        <v>-2</v>
      </c>
      <c r="U173" s="39">
        <v>-3.1925431999999997E-2</v>
      </c>
      <c r="V173" s="39">
        <v>-0.158296886</v>
      </c>
      <c r="W173" s="39">
        <v>4.0277489E-2</v>
      </c>
      <c r="X173" s="39">
        <v>0.46163090899999998</v>
      </c>
      <c r="Y173" s="39">
        <v>0.245315071</v>
      </c>
      <c r="Z173" s="39">
        <v>0.519966331</v>
      </c>
      <c r="AA173" s="39">
        <v>0.48602037599999998</v>
      </c>
      <c r="AB173" s="39">
        <v>0.419968179</v>
      </c>
      <c r="AC173" s="39">
        <v>0.519966331</v>
      </c>
      <c r="AD173" s="39">
        <v>-2</v>
      </c>
      <c r="AE173" s="39">
        <v>-2</v>
      </c>
      <c r="AF173" s="39">
        <v>-0.17075396800000001</v>
      </c>
      <c r="AG173" s="39">
        <v>-0.11321434900000001</v>
      </c>
      <c r="AH173" s="39">
        <v>-0.28199923700000001</v>
      </c>
      <c r="AI173" s="39">
        <v>-2.9584129000000001E-2</v>
      </c>
      <c r="AJ173" s="39">
        <v>3.5322922999999999E-2</v>
      </c>
      <c r="AK173" s="39">
        <v>-7.4375103999999997E-2</v>
      </c>
      <c r="AL173" s="39">
        <v>8.4200493000000001E-2</v>
      </c>
      <c r="AM173" s="39">
        <v>0.10752848800000001</v>
      </c>
      <c r="AN173" s="39">
        <v>6.8630553999999996E-2</v>
      </c>
      <c r="AO173" s="39">
        <v>0.38848404199999997</v>
      </c>
      <c r="AP173" s="39">
        <v>-0.64067828000000004</v>
      </c>
      <c r="AQ173" s="39">
        <v>-2</v>
      </c>
      <c r="AR173" s="39">
        <v>-0.100637478</v>
      </c>
      <c r="AS173" s="39">
        <v>8.6072754000000001E-2</v>
      </c>
      <c r="AT173" s="39">
        <v>4.0802112000000001E-2</v>
      </c>
      <c r="AU173" s="39">
        <v>0.267068421</v>
      </c>
      <c r="AV173" s="39" t="s">
        <v>232</v>
      </c>
      <c r="AW173" s="39" t="s">
        <v>39</v>
      </c>
      <c r="AX173" s="39" t="s">
        <v>231</v>
      </c>
      <c r="AY173" s="39" t="s">
        <v>39</v>
      </c>
    </row>
    <row r="174" spans="1:51" x14ac:dyDescent="0.2">
      <c r="A174" s="40" t="str">
        <f t="shared" si="2"/>
        <v>FRDENEREXNRC3JR</v>
      </c>
      <c r="B174" s="39">
        <v>173</v>
      </c>
      <c r="C174" s="39">
        <v>41</v>
      </c>
      <c r="D174" s="39">
        <v>-3.6095519999999999E-2</v>
      </c>
      <c r="E174" s="39">
        <v>4.8886061000000001E-2</v>
      </c>
      <c r="F174" s="39">
        <v>1.2949111959999999</v>
      </c>
      <c r="G174" s="39">
        <v>-0.13191043799999999</v>
      </c>
      <c r="H174" s="39">
        <v>5.9719398E-2</v>
      </c>
      <c r="I174" s="39">
        <v>7.9473256000000006E-2</v>
      </c>
      <c r="J174" s="39">
        <v>3.4584030000000002E-2</v>
      </c>
      <c r="K174" s="39">
        <v>0.124362482</v>
      </c>
      <c r="L174" s="39">
        <v>0.28191001399999999</v>
      </c>
      <c r="M174" s="39">
        <v>0.18596782000000001</v>
      </c>
      <c r="N174" s="39">
        <v>0.35265065200000001</v>
      </c>
      <c r="O174" s="39">
        <v>-0.76698930700000001</v>
      </c>
      <c r="P174" s="39">
        <v>-0.77319922399999996</v>
      </c>
      <c r="Q174" s="39">
        <v>-0.76077939100000003</v>
      </c>
      <c r="R174" s="39">
        <v>-0.68772013399999998</v>
      </c>
      <c r="S174" s="39">
        <v>-2</v>
      </c>
      <c r="T174" s="39">
        <v>-0.38089282200000002</v>
      </c>
      <c r="U174" s="39">
        <v>9.9433509999999996E-3</v>
      </c>
      <c r="V174" s="39">
        <v>-0.18326590400000001</v>
      </c>
      <c r="W174" s="39">
        <v>0.15923690099999999</v>
      </c>
      <c r="X174" s="39">
        <v>0.28748270300000001</v>
      </c>
      <c r="Y174" s="39">
        <v>0.201850315</v>
      </c>
      <c r="Z174" s="39">
        <v>0.66697788400000002</v>
      </c>
      <c r="AA174" s="39">
        <v>0.33975702000000002</v>
      </c>
      <c r="AB174" s="39">
        <v>0.21091701700000001</v>
      </c>
      <c r="AC174" s="39">
        <v>0.66697788400000002</v>
      </c>
      <c r="AD174" s="39">
        <v>-0.22703188799999999</v>
      </c>
      <c r="AE174" s="39">
        <v>-0.54935348299999998</v>
      </c>
      <c r="AF174" s="39">
        <v>-0.17169912300000001</v>
      </c>
      <c r="AG174" s="39">
        <v>-9.0025294000000006E-2</v>
      </c>
      <c r="AH174" s="39">
        <v>-0.18792192999999999</v>
      </c>
      <c r="AI174" s="39">
        <v>2.2894313999999999E-2</v>
      </c>
      <c r="AJ174" s="39">
        <v>7.1132763000000002E-2</v>
      </c>
      <c r="AK174" s="39">
        <v>-0.100296925</v>
      </c>
      <c r="AL174" s="39">
        <v>0.19195714699999999</v>
      </c>
      <c r="AM174" s="39">
        <v>0.18755964899999999</v>
      </c>
      <c r="AN174" s="39">
        <v>0.100038373</v>
      </c>
      <c r="AO174" s="39">
        <v>0.274286368</v>
      </c>
      <c r="AP174" s="39">
        <v>-0.193073789</v>
      </c>
      <c r="AQ174" s="39">
        <v>-0.464072702</v>
      </c>
      <c r="AR174" s="39">
        <v>-9.3675982000000005E-2</v>
      </c>
      <c r="AS174" s="39">
        <v>0.16322863300000001</v>
      </c>
      <c r="AT174" s="39">
        <v>8.2438500999999997E-2</v>
      </c>
      <c r="AU174" s="39">
        <v>0.22120884900000001</v>
      </c>
      <c r="AV174" s="39" t="s">
        <v>233</v>
      </c>
      <c r="AW174" s="39" t="s">
        <v>39</v>
      </c>
      <c r="AX174" s="39" t="s">
        <v>231</v>
      </c>
      <c r="AY174" s="39" t="s">
        <v>39</v>
      </c>
    </row>
    <row r="175" spans="1:51" x14ac:dyDescent="0.2">
      <c r="A175" s="40" t="str">
        <f t="shared" si="2"/>
        <v>FRDENEREXNRC3SR</v>
      </c>
      <c r="B175" s="39">
        <v>174</v>
      </c>
      <c r="C175" s="39">
        <v>62</v>
      </c>
      <c r="D175" s="39">
        <v>-0.48330855299999997</v>
      </c>
      <c r="E175" s="39">
        <v>0.14025096400000001</v>
      </c>
      <c r="F175" s="39">
        <v>1.8184028350000001</v>
      </c>
      <c r="G175" s="39">
        <v>-0.75819539000000002</v>
      </c>
      <c r="H175" s="39">
        <v>-0.20842171600000001</v>
      </c>
      <c r="I175" s="39">
        <v>0.704768387</v>
      </c>
      <c r="J175" s="39">
        <v>0.44440126299999999</v>
      </c>
      <c r="K175" s="39">
        <v>0.96513551099999995</v>
      </c>
      <c r="L175" s="39">
        <v>0.83950484599999997</v>
      </c>
      <c r="M175" s="39">
        <v>0.66663428000000002</v>
      </c>
      <c r="N175" s="39">
        <v>0.98241310599999998</v>
      </c>
      <c r="O175" s="39">
        <v>-2</v>
      </c>
      <c r="P175" s="39">
        <v>-2</v>
      </c>
      <c r="Q175" s="39">
        <v>-2</v>
      </c>
      <c r="R175" s="39">
        <v>-2</v>
      </c>
      <c r="S175" s="39">
        <v>-2</v>
      </c>
      <c r="T175" s="39">
        <v>-2</v>
      </c>
      <c r="U175" s="39">
        <v>-0.139435527</v>
      </c>
      <c r="V175" s="39">
        <v>-0.402738712</v>
      </c>
      <c r="W175" s="39">
        <v>-2.342733E-2</v>
      </c>
      <c r="X175" s="39">
        <v>0.392215971</v>
      </c>
      <c r="Y175" s="39">
        <v>0.206043537</v>
      </c>
      <c r="Z175" s="39">
        <v>0.72359777999999997</v>
      </c>
      <c r="AA175" s="39">
        <v>0.39520559199999999</v>
      </c>
      <c r="AB175" s="39">
        <v>0.32196082399999998</v>
      </c>
      <c r="AC175" s="39">
        <v>0.72359777999999997</v>
      </c>
      <c r="AD175" s="39">
        <v>-2</v>
      </c>
      <c r="AE175" s="39">
        <v>-2</v>
      </c>
      <c r="AF175" s="39">
        <v>-0.35627880000000001</v>
      </c>
      <c r="AG175" s="39">
        <v>-0.26604784599999998</v>
      </c>
      <c r="AH175" s="39">
        <v>-1.0791411870000001</v>
      </c>
      <c r="AI175" s="39">
        <v>-0.11905373800000001</v>
      </c>
      <c r="AJ175" s="39">
        <v>-9.4733671000000005E-2</v>
      </c>
      <c r="AK175" s="39">
        <v>-0.268735104</v>
      </c>
      <c r="AL175" s="39">
        <v>8.0575617000000002E-2</v>
      </c>
      <c r="AM175" s="39">
        <v>7.9614059000000001E-2</v>
      </c>
      <c r="AN175" s="39">
        <v>-8.1468943000000002E-2</v>
      </c>
      <c r="AO175" s="39">
        <v>0.39480313500000003</v>
      </c>
      <c r="AP175" s="39">
        <v>-0.60193191999999995</v>
      </c>
      <c r="AQ175" s="39">
        <v>-2</v>
      </c>
      <c r="AR175" s="39">
        <v>-0.31253999700000001</v>
      </c>
      <c r="AS175" s="39">
        <v>3.3948840000000001E-2</v>
      </c>
      <c r="AT175" s="39">
        <v>-0.119041072</v>
      </c>
      <c r="AU175" s="39">
        <v>0.36150316300000002</v>
      </c>
      <c r="AV175" s="39" t="s">
        <v>235</v>
      </c>
      <c r="AW175" s="39" t="s">
        <v>39</v>
      </c>
      <c r="AX175" s="39" t="s">
        <v>231</v>
      </c>
      <c r="AY175" s="39" t="s">
        <v>39</v>
      </c>
    </row>
    <row r="176" spans="1:51" x14ac:dyDescent="0.2">
      <c r="A176" s="40" t="str">
        <f t="shared" si="2"/>
        <v>FRDENEREQP1</v>
      </c>
      <c r="B176" s="39">
        <v>175</v>
      </c>
      <c r="C176" s="39">
        <v>113</v>
      </c>
      <c r="D176" s="39">
        <v>-0.32661232899999998</v>
      </c>
      <c r="E176" s="39">
        <v>4.5025005999999999E-2</v>
      </c>
      <c r="F176" s="39">
        <v>0.46452517300000001</v>
      </c>
      <c r="G176" s="39">
        <v>-0.41485971999999999</v>
      </c>
      <c r="H176" s="39">
        <v>-0.238364938</v>
      </c>
      <c r="I176" s="39">
        <v>0.51019779899999995</v>
      </c>
      <c r="J176" s="39">
        <v>0.33811486499999999</v>
      </c>
      <c r="K176" s="39">
        <v>0.682280734</v>
      </c>
      <c r="L176" s="39">
        <v>0.71428131699999997</v>
      </c>
      <c r="M176" s="39">
        <v>0.58147645299999995</v>
      </c>
      <c r="N176" s="39">
        <v>0.82600286599999995</v>
      </c>
      <c r="O176" s="39">
        <v>-2</v>
      </c>
      <c r="P176" s="39">
        <v>-2</v>
      </c>
      <c r="Q176" s="39">
        <v>-2</v>
      </c>
      <c r="R176" s="39">
        <v>-2</v>
      </c>
      <c r="S176" s="39">
        <v>-2</v>
      </c>
      <c r="T176" s="39">
        <v>-2</v>
      </c>
      <c r="U176" s="39">
        <v>-0.13792581100000001</v>
      </c>
      <c r="V176" s="39">
        <v>-0.193933357</v>
      </c>
      <c r="W176" s="39">
        <v>-8.0276858000000006E-2</v>
      </c>
      <c r="X176" s="39">
        <v>0.38451127499999999</v>
      </c>
      <c r="Y176" s="39">
        <v>0.28094514999999998</v>
      </c>
      <c r="Z176" s="39">
        <v>0.50176947400000005</v>
      </c>
      <c r="AA176" s="39">
        <v>0.40139508800000001</v>
      </c>
      <c r="AB176" s="39">
        <v>0.35513518799999999</v>
      </c>
      <c r="AC176" s="39">
        <v>0.50295608000000003</v>
      </c>
      <c r="AD176" s="39">
        <v>-0.34948076700000003</v>
      </c>
      <c r="AE176" s="39">
        <v>-2</v>
      </c>
      <c r="AF176" s="39">
        <v>-0.30653286699999999</v>
      </c>
      <c r="AG176" s="39">
        <v>-0.19735899700000001</v>
      </c>
      <c r="AH176" s="39">
        <v>-0.282365688</v>
      </c>
      <c r="AI176" s="39">
        <v>-0.13699238499999999</v>
      </c>
      <c r="AJ176" s="39">
        <v>-7.0561294999999996E-2</v>
      </c>
      <c r="AK176" s="39">
        <v>-0.119195985</v>
      </c>
      <c r="AL176" s="39">
        <v>-1.4367724E-2</v>
      </c>
      <c r="AM176" s="39">
        <v>0.130060807</v>
      </c>
      <c r="AN176" s="39">
        <v>4.4897162999999997E-2</v>
      </c>
      <c r="AO176" s="39">
        <v>0.24735823800000001</v>
      </c>
      <c r="AP176" s="39">
        <v>-0.31468062499999999</v>
      </c>
      <c r="AQ176" s="39">
        <v>-0.55391327199999996</v>
      </c>
      <c r="AR176" s="39">
        <v>-0.254739461</v>
      </c>
      <c r="AS176" s="39">
        <v>8.2580850999999997E-2</v>
      </c>
      <c r="AT176" s="39">
        <v>-1.5593640000000001E-2</v>
      </c>
      <c r="AU176" s="39">
        <v>0.17637327899999999</v>
      </c>
      <c r="AV176" s="39">
        <v>1</v>
      </c>
      <c r="AW176" s="39" t="s">
        <v>39</v>
      </c>
      <c r="AX176" s="39" t="s">
        <v>236</v>
      </c>
      <c r="AY176" s="39" t="s">
        <v>39</v>
      </c>
    </row>
    <row r="177" spans="1:51" x14ac:dyDescent="0.2">
      <c r="A177" s="40" t="str">
        <f t="shared" si="2"/>
        <v>FRDENEREQP2</v>
      </c>
      <c r="B177" s="39">
        <v>176</v>
      </c>
      <c r="C177" s="39">
        <v>106</v>
      </c>
      <c r="D177" s="39">
        <v>-0.20647215499999999</v>
      </c>
      <c r="E177" s="39">
        <v>0.12463908999999999</v>
      </c>
      <c r="F177" s="39">
        <v>4.0584304370000002</v>
      </c>
      <c r="G177" s="39">
        <v>-0.45076028200000001</v>
      </c>
      <c r="H177" s="39">
        <v>3.7815972000000003E-2</v>
      </c>
      <c r="I177" s="39">
        <v>0.445216852</v>
      </c>
      <c r="J177" s="39">
        <v>0.109139048</v>
      </c>
      <c r="K177" s="39">
        <v>0.78129465499999995</v>
      </c>
      <c r="L177" s="39">
        <v>0.66724572100000001</v>
      </c>
      <c r="M177" s="39">
        <v>0.33036199599999999</v>
      </c>
      <c r="N177" s="39">
        <v>0.88390873700000006</v>
      </c>
      <c r="O177" s="39">
        <v>-2</v>
      </c>
      <c r="P177" s="39">
        <v>-2</v>
      </c>
      <c r="Q177" s="39">
        <v>-0.60636039100000005</v>
      </c>
      <c r="R177" s="39">
        <v>-2</v>
      </c>
      <c r="S177" s="39">
        <v>-2</v>
      </c>
      <c r="T177" s="39">
        <v>-0.58210139699999996</v>
      </c>
      <c r="U177" s="39">
        <v>-1.0032960000000001E-3</v>
      </c>
      <c r="V177" s="39">
        <v>-0.10377951000000001</v>
      </c>
      <c r="W177" s="39">
        <v>6.8521581999999998E-2</v>
      </c>
      <c r="X177" s="39">
        <v>0.432683394</v>
      </c>
      <c r="Y177" s="39">
        <v>0.327272006</v>
      </c>
      <c r="Z177" s="39">
        <v>0.69920196099999998</v>
      </c>
      <c r="AA177" s="39">
        <v>0.46236103299999998</v>
      </c>
      <c r="AB177" s="39">
        <v>0.342177067</v>
      </c>
      <c r="AC177" s="39">
        <v>0.72359777999999997</v>
      </c>
      <c r="AD177" s="39">
        <v>-0.46317764700000003</v>
      </c>
      <c r="AE177" s="39">
        <v>-0.81815490000000002</v>
      </c>
      <c r="AF177" s="39">
        <v>-0.17724674300000001</v>
      </c>
      <c r="AG177" s="39">
        <v>-0.10155568500000001</v>
      </c>
      <c r="AH177" s="39">
        <v>-0.33980951199999998</v>
      </c>
      <c r="AI177" s="39">
        <v>4.9685556999999998E-2</v>
      </c>
      <c r="AJ177" s="39">
        <v>5.2018610999999999E-2</v>
      </c>
      <c r="AK177" s="39">
        <v>-0.103115428</v>
      </c>
      <c r="AL177" s="39">
        <v>0.207399853</v>
      </c>
      <c r="AM177" s="39">
        <v>0.18869702399999999</v>
      </c>
      <c r="AN177" s="39">
        <v>8.1943423000000001E-2</v>
      </c>
      <c r="AO177" s="39">
        <v>0.412483814</v>
      </c>
      <c r="AP177" s="39">
        <v>-0.24585559800000001</v>
      </c>
      <c r="AQ177" s="39">
        <v>-0.52886829099999999</v>
      </c>
      <c r="AR177" s="39">
        <v>-0.140241478</v>
      </c>
      <c r="AS177" s="39">
        <v>0.11257099600000001</v>
      </c>
      <c r="AT177" s="39">
        <v>2.2376878999999999E-2</v>
      </c>
      <c r="AU177" s="39">
        <v>0.43826089600000001</v>
      </c>
      <c r="AV177" s="39">
        <v>2</v>
      </c>
      <c r="AW177" s="39" t="s">
        <v>39</v>
      </c>
      <c r="AX177" s="39" t="s">
        <v>236</v>
      </c>
      <c r="AY177" s="39" t="s">
        <v>39</v>
      </c>
    </row>
    <row r="178" spans="1:51" x14ac:dyDescent="0.2">
      <c r="A178" s="40" t="str">
        <f t="shared" si="2"/>
        <v>FRDPROTEVARtotal</v>
      </c>
      <c r="B178" s="39">
        <v>177</v>
      </c>
      <c r="C178" s="39">
        <v>217</v>
      </c>
      <c r="D178" s="39">
        <v>0.18021216000000001</v>
      </c>
      <c r="E178" s="39">
        <v>4.9847917999999998E-2</v>
      </c>
      <c r="F178" s="39">
        <v>0.77378333099999996</v>
      </c>
      <c r="G178" s="39">
        <v>8.2512035999999997E-2</v>
      </c>
      <c r="H178" s="39">
        <v>0.27791228299999998</v>
      </c>
      <c r="I178" s="39">
        <v>0.73195902700000004</v>
      </c>
      <c r="J178" s="39">
        <v>0.51115620900000003</v>
      </c>
      <c r="K178" s="39">
        <v>0.95276184500000005</v>
      </c>
      <c r="L178" s="39">
        <v>0.85554604000000001</v>
      </c>
      <c r="M178" s="39">
        <v>0.71495189299999995</v>
      </c>
      <c r="N178" s="39">
        <v>0.97609520299999997</v>
      </c>
      <c r="O178" s="39">
        <v>-2</v>
      </c>
      <c r="P178" s="39">
        <v>-2</v>
      </c>
      <c r="Q178" s="39">
        <v>-2</v>
      </c>
      <c r="R178" s="39">
        <v>-2</v>
      </c>
      <c r="S178" s="39">
        <v>-2</v>
      </c>
      <c r="T178" s="39">
        <v>-2</v>
      </c>
      <c r="U178" s="39">
        <v>0.48751897399999999</v>
      </c>
      <c r="V178" s="39">
        <v>0.38131533699999998</v>
      </c>
      <c r="W178" s="39">
        <v>0.54662955999999996</v>
      </c>
      <c r="X178" s="39">
        <v>0.914303223</v>
      </c>
      <c r="Y178" s="39">
        <v>0.83996006300000003</v>
      </c>
      <c r="Z178" s="39">
        <v>1.0679424179999999</v>
      </c>
      <c r="AA178" s="39">
        <v>0.97453102400000002</v>
      </c>
      <c r="AB178" s="39">
        <v>0.89916172699999997</v>
      </c>
      <c r="AC178" s="39">
        <v>1.236931037</v>
      </c>
      <c r="AD178" s="39">
        <v>-6.7342172000000006E-2</v>
      </c>
      <c r="AE178" s="39">
        <v>-0.41233698699999999</v>
      </c>
      <c r="AF178" s="39">
        <v>0.15534189000000001</v>
      </c>
      <c r="AG178" s="39">
        <v>0.320891443</v>
      </c>
      <c r="AH178" s="39">
        <v>0.25473737600000002</v>
      </c>
      <c r="AI178" s="39">
        <v>0.41020845700000003</v>
      </c>
      <c r="AJ178" s="39">
        <v>0.57526762200000003</v>
      </c>
      <c r="AK178" s="39">
        <v>0.50369755599999999</v>
      </c>
      <c r="AL178" s="39">
        <v>0.62187925099999997</v>
      </c>
      <c r="AM178" s="39">
        <v>0.71753419900000004</v>
      </c>
      <c r="AN178" s="39">
        <v>0.65697779099999998</v>
      </c>
      <c r="AO178" s="39">
        <v>0.81367779500000004</v>
      </c>
      <c r="AP178" s="39">
        <v>0.122101926</v>
      </c>
      <c r="AQ178" s="39">
        <v>-8.3032157999999995E-2</v>
      </c>
      <c r="AR178" s="39">
        <v>0.18726263000000001</v>
      </c>
      <c r="AS178" s="39">
        <v>0.664127354</v>
      </c>
      <c r="AT178" s="39">
        <v>0.62336376699999996</v>
      </c>
      <c r="AU178" s="39">
        <v>0.74037239200000005</v>
      </c>
      <c r="AV178" s="39" t="s">
        <v>224</v>
      </c>
      <c r="AW178" s="39" t="s">
        <v>42</v>
      </c>
      <c r="AX178" s="39" t="s">
        <v>0</v>
      </c>
      <c r="AY178" s="39" t="s">
        <v>42</v>
      </c>
    </row>
    <row r="179" spans="1:51" x14ac:dyDescent="0.2">
      <c r="A179" s="40" t="str">
        <f t="shared" si="2"/>
        <v>FRDPROTGEDAD0-5m</v>
      </c>
      <c r="B179" s="39">
        <v>178</v>
      </c>
      <c r="C179" s="39">
        <v>30</v>
      </c>
      <c r="D179" s="39">
        <v>-1.6041390470000001</v>
      </c>
      <c r="E179" s="39">
        <v>0.21393108499999999</v>
      </c>
      <c r="F179" s="39">
        <v>1.9467467119999999</v>
      </c>
      <c r="G179" s="39">
        <v>-2.0234362680000002</v>
      </c>
      <c r="H179" s="39">
        <v>-1.184841826</v>
      </c>
      <c r="I179" s="39">
        <v>0.74202529800000006</v>
      </c>
      <c r="J179" s="39">
        <v>3.2304513999999999E-2</v>
      </c>
      <c r="K179" s="39">
        <v>1.451746083</v>
      </c>
      <c r="L179" s="39">
        <v>0.86140890299999995</v>
      </c>
      <c r="M179" s="39">
        <v>0.17973456500000001</v>
      </c>
      <c r="N179" s="39">
        <v>1.2048842609999999</v>
      </c>
      <c r="O179" s="39">
        <v>-2</v>
      </c>
      <c r="P179" s="39">
        <v>-2</v>
      </c>
      <c r="Q179" s="39">
        <v>-2</v>
      </c>
      <c r="R179" s="39">
        <v>-2</v>
      </c>
      <c r="S179" s="39">
        <v>-2</v>
      </c>
      <c r="T179" s="39">
        <v>-2</v>
      </c>
      <c r="U179" s="39">
        <v>-2</v>
      </c>
      <c r="V179" s="39">
        <v>-2</v>
      </c>
      <c r="W179" s="39">
        <v>-2</v>
      </c>
      <c r="X179" s="39">
        <v>0.46224742400000002</v>
      </c>
      <c r="Y179" s="39">
        <v>-0.62274998500000001</v>
      </c>
      <c r="Z179" s="39">
        <v>0.83092840599999995</v>
      </c>
      <c r="AA179" s="39">
        <v>0.60971981600000003</v>
      </c>
      <c r="AB179" s="39">
        <v>-0.49294419900000003</v>
      </c>
      <c r="AC179" s="39">
        <v>0.83092840599999995</v>
      </c>
      <c r="AD179" s="39">
        <v>-2</v>
      </c>
      <c r="AE179" s="39">
        <v>-2</v>
      </c>
      <c r="AF179" s="39">
        <v>-2</v>
      </c>
      <c r="AG179" s="39">
        <v>-2</v>
      </c>
      <c r="AH179" s="39">
        <v>-2</v>
      </c>
      <c r="AI179" s="39">
        <v>-2</v>
      </c>
      <c r="AJ179" s="39">
        <v>-2</v>
      </c>
      <c r="AK179" s="39">
        <v>-2</v>
      </c>
      <c r="AL179" s="39">
        <v>-2</v>
      </c>
      <c r="AM179" s="39">
        <v>-2</v>
      </c>
      <c r="AN179" s="39">
        <v>-2</v>
      </c>
      <c r="AO179" s="39">
        <v>0.83004685</v>
      </c>
      <c r="AP179" s="39">
        <v>-2</v>
      </c>
      <c r="AQ179" s="39">
        <v>-2</v>
      </c>
      <c r="AR179" s="39">
        <v>-2</v>
      </c>
      <c r="AS179" s="39">
        <v>-2</v>
      </c>
      <c r="AT179" s="39">
        <v>-2</v>
      </c>
      <c r="AU179" s="39">
        <v>0.46136586800000001</v>
      </c>
      <c r="AV179" s="39" t="s">
        <v>12</v>
      </c>
      <c r="AW179" s="39" t="s">
        <v>42</v>
      </c>
      <c r="AX179" s="39" t="s">
        <v>225</v>
      </c>
      <c r="AY179" s="39" t="s">
        <v>42</v>
      </c>
    </row>
    <row r="180" spans="1:51" x14ac:dyDescent="0.2">
      <c r="A180" s="40" t="str">
        <f t="shared" si="2"/>
        <v>FRDPROTGEDAD6-11m</v>
      </c>
      <c r="B180" s="39">
        <v>179</v>
      </c>
      <c r="C180" s="39">
        <v>62</v>
      </c>
      <c r="D180" s="39">
        <v>0.27685707199999998</v>
      </c>
      <c r="E180" s="39">
        <v>6.1129322E-2</v>
      </c>
      <c r="F180" s="39">
        <v>2.4089092559999998</v>
      </c>
      <c r="G180" s="39">
        <v>0.15704580300000001</v>
      </c>
      <c r="H180" s="39">
        <v>0.39666834099999998</v>
      </c>
      <c r="I180" s="39">
        <v>0.101599999</v>
      </c>
      <c r="J180" s="39">
        <v>5.0240871999999999E-2</v>
      </c>
      <c r="K180" s="39">
        <v>0.152959126</v>
      </c>
      <c r="L180" s="39">
        <v>0.31874754799999999</v>
      </c>
      <c r="M180" s="39">
        <v>0.224144757</v>
      </c>
      <c r="N180" s="39">
        <v>0.39109989299999998</v>
      </c>
      <c r="O180" s="39">
        <v>-0.413641867</v>
      </c>
      <c r="P180" s="39">
        <v>-0.41520913799999998</v>
      </c>
      <c r="Q180" s="39">
        <v>-0.41207459699999999</v>
      </c>
      <c r="R180" s="39">
        <v>-0.20753307600000001</v>
      </c>
      <c r="S180" s="39">
        <v>-0.94461145800000001</v>
      </c>
      <c r="T180" s="39">
        <v>-0.13263340800000001</v>
      </c>
      <c r="U180" s="39">
        <v>0.262825119</v>
      </c>
      <c r="V180" s="39">
        <v>0.14859658100000001</v>
      </c>
      <c r="W180" s="39">
        <v>0.46296731400000002</v>
      </c>
      <c r="X180" s="39">
        <v>0.71436621700000003</v>
      </c>
      <c r="Y180" s="39">
        <v>0.64526882399999996</v>
      </c>
      <c r="Z180" s="39">
        <v>0.89204313499999999</v>
      </c>
      <c r="AA180" s="39">
        <v>0.83450321699999996</v>
      </c>
      <c r="AB180" s="39">
        <v>0.66296388699999997</v>
      </c>
      <c r="AC180" s="39">
        <v>0.89204313499999999</v>
      </c>
      <c r="AD180" s="39">
        <v>-6.7258876999999995E-2</v>
      </c>
      <c r="AE180" s="39">
        <v>-0.94461145800000001</v>
      </c>
      <c r="AF180" s="39">
        <v>0.17866986100000001</v>
      </c>
      <c r="AG180" s="39">
        <v>0.176828557</v>
      </c>
      <c r="AH180" s="39">
        <v>-4.3412793999999998E-2</v>
      </c>
      <c r="AI180" s="39">
        <v>0.33647136999999999</v>
      </c>
      <c r="AJ180" s="39">
        <v>0.38108952699999998</v>
      </c>
      <c r="AK180" s="39">
        <v>0.17825225</v>
      </c>
      <c r="AL180" s="39">
        <v>0.56388926299999997</v>
      </c>
      <c r="AM180" s="39">
        <v>0.56564312299999997</v>
      </c>
      <c r="AN180" s="39">
        <v>0.47728661100000003</v>
      </c>
      <c r="AO180" s="39">
        <v>0.66246954999999996</v>
      </c>
      <c r="AP180" s="39">
        <v>1.3670674000000001E-2</v>
      </c>
      <c r="AQ180" s="39">
        <v>-0.19971272300000001</v>
      </c>
      <c r="AR180" s="39">
        <v>0.22770296800000001</v>
      </c>
      <c r="AS180" s="39">
        <v>0.54472949500000001</v>
      </c>
      <c r="AT180" s="39">
        <v>0.39606238100000002</v>
      </c>
      <c r="AU180" s="39">
        <v>0.63955091200000003</v>
      </c>
      <c r="AV180" s="39" t="s">
        <v>13</v>
      </c>
      <c r="AW180" s="39" t="s">
        <v>42</v>
      </c>
      <c r="AX180" s="39" t="s">
        <v>225</v>
      </c>
      <c r="AY180" s="39" t="s">
        <v>42</v>
      </c>
    </row>
    <row r="181" spans="1:51" x14ac:dyDescent="0.2">
      <c r="A181" s="40" t="str">
        <f t="shared" si="2"/>
        <v>FRDPROTGEDAD12-17m</v>
      </c>
      <c r="B181" s="39">
        <v>180</v>
      </c>
      <c r="C181" s="39">
        <v>77</v>
      </c>
      <c r="D181" s="39">
        <v>0.49039794799999997</v>
      </c>
      <c r="E181" s="39">
        <v>7.1982813000000007E-2</v>
      </c>
      <c r="F181" s="39">
        <v>1.791605543</v>
      </c>
      <c r="G181" s="39">
        <v>0.34931422600000001</v>
      </c>
      <c r="H181" s="39">
        <v>0.63148166900000002</v>
      </c>
      <c r="I181" s="39">
        <v>0.23318435500000001</v>
      </c>
      <c r="J181" s="39">
        <v>-6.4965199000000001E-2</v>
      </c>
      <c r="K181" s="39">
        <v>0.53133390899999999</v>
      </c>
      <c r="L181" s="39">
        <v>0.48289166</v>
      </c>
      <c r="M181" s="39" t="s">
        <v>234</v>
      </c>
      <c r="N181" s="39">
        <v>0.72892654599999995</v>
      </c>
      <c r="O181" s="39">
        <v>-0.33875184699999999</v>
      </c>
      <c r="P181" s="39">
        <v>-2</v>
      </c>
      <c r="Q181" s="39">
        <v>4.2144793E-2</v>
      </c>
      <c r="R181" s="39">
        <v>-9.7991423999999994E-2</v>
      </c>
      <c r="S181" s="39">
        <v>-2</v>
      </c>
      <c r="T181" s="39">
        <v>0.136173404</v>
      </c>
      <c r="U181" s="39">
        <v>0.60579484400000005</v>
      </c>
      <c r="V181" s="39">
        <v>0.41185122299999999</v>
      </c>
      <c r="W181" s="39">
        <v>0.67070631300000005</v>
      </c>
      <c r="X181" s="39">
        <v>0.93184627600000003</v>
      </c>
      <c r="Y181" s="39">
        <v>0.84086169799999999</v>
      </c>
      <c r="Z181" s="39">
        <v>1.152715309</v>
      </c>
      <c r="AA181" s="39">
        <v>0.95904707099999997</v>
      </c>
      <c r="AB181" s="39">
        <v>0.91238860799999999</v>
      </c>
      <c r="AC181" s="39">
        <v>1.152715309</v>
      </c>
      <c r="AD181" s="39">
        <v>0.254454562</v>
      </c>
      <c r="AE181" s="39">
        <v>-7.0924598000000005E-2</v>
      </c>
      <c r="AF181" s="39">
        <v>0.41065534399999998</v>
      </c>
      <c r="AG181" s="39">
        <v>0.52893588300000005</v>
      </c>
      <c r="AH181" s="39">
        <v>0.34290208100000003</v>
      </c>
      <c r="AI181" s="39">
        <v>0.61662196499999999</v>
      </c>
      <c r="AJ181" s="39">
        <v>0.64265683699999998</v>
      </c>
      <c r="AK181" s="39">
        <v>0.57746208099999996</v>
      </c>
      <c r="AL181" s="39">
        <v>0.71579029299999997</v>
      </c>
      <c r="AM181" s="39">
        <v>0.80382879900000004</v>
      </c>
      <c r="AN181" s="39">
        <v>0.69101080999999998</v>
      </c>
      <c r="AO181" s="39">
        <v>0.91070378799999996</v>
      </c>
      <c r="AP181" s="39">
        <v>0.29434053399999999</v>
      </c>
      <c r="AQ181" s="39">
        <v>0.16902988599999999</v>
      </c>
      <c r="AR181" s="39">
        <v>0.48791635500000002</v>
      </c>
      <c r="AS181" s="39">
        <v>0.73803040200000003</v>
      </c>
      <c r="AT181" s="39">
        <v>0.65075347800000005</v>
      </c>
      <c r="AU181" s="39">
        <v>0.84295858899999998</v>
      </c>
      <c r="AV181" s="39" t="s">
        <v>14</v>
      </c>
      <c r="AW181" s="39" t="s">
        <v>42</v>
      </c>
      <c r="AX181" s="39" t="s">
        <v>225</v>
      </c>
      <c r="AY181" s="39" t="s">
        <v>42</v>
      </c>
    </row>
    <row r="182" spans="1:51" x14ac:dyDescent="0.2">
      <c r="A182" s="40" t="str">
        <f t="shared" si="2"/>
        <v>FRDPROTGEDAD18-23m</v>
      </c>
      <c r="B182" s="39">
        <v>181</v>
      </c>
      <c r="C182" s="39">
        <v>48</v>
      </c>
      <c r="D182" s="39">
        <v>0.59939849199999995</v>
      </c>
      <c r="E182" s="39">
        <v>3.8331083000000002E-2</v>
      </c>
      <c r="F182" s="39">
        <v>1.1957438060000001</v>
      </c>
      <c r="G182" s="39">
        <v>0.52427094900000004</v>
      </c>
      <c r="H182" s="39">
        <v>0.674526034</v>
      </c>
      <c r="I182" s="39">
        <v>6.1821420000000002E-2</v>
      </c>
      <c r="J182" s="39">
        <v>3.5697663999999997E-2</v>
      </c>
      <c r="K182" s="39">
        <v>8.7945175E-2</v>
      </c>
      <c r="L182" s="39">
        <v>0.24863913600000001</v>
      </c>
      <c r="M182" s="39">
        <v>0.188938255</v>
      </c>
      <c r="N182" s="39">
        <v>0.29655551800000002</v>
      </c>
      <c r="O182" s="39">
        <v>3.507179E-3</v>
      </c>
      <c r="P182" s="39">
        <v>2.2717829999999999E-3</v>
      </c>
      <c r="Q182" s="39">
        <v>0.17086605799999999</v>
      </c>
      <c r="R182" s="39">
        <v>3.4892345999999998E-2</v>
      </c>
      <c r="S182" s="39">
        <v>2.2717829999999999E-3</v>
      </c>
      <c r="T182" s="39">
        <v>0.25764052799999998</v>
      </c>
      <c r="U182" s="39">
        <v>0.62253975500000003</v>
      </c>
      <c r="V182" s="39">
        <v>0.53859563300000002</v>
      </c>
      <c r="W182" s="39">
        <v>0.65287657799999999</v>
      </c>
      <c r="X182" s="39">
        <v>0.98657906299999998</v>
      </c>
      <c r="Y182" s="39">
        <v>0.88259563900000004</v>
      </c>
      <c r="Z182" s="39">
        <v>1.236931037</v>
      </c>
      <c r="AA182" s="39">
        <v>0.99670394799999995</v>
      </c>
      <c r="AB182" s="39">
        <v>0.90359017399999997</v>
      </c>
      <c r="AC182" s="39">
        <v>1.236931037</v>
      </c>
      <c r="AD182" s="39">
        <v>0.42966911000000002</v>
      </c>
      <c r="AE182" s="39">
        <v>0.12600245900000001</v>
      </c>
      <c r="AF182" s="39">
        <v>0.494726893</v>
      </c>
      <c r="AG182" s="39">
        <v>0.55880900899999997</v>
      </c>
      <c r="AH182" s="39">
        <v>0.47896974799999997</v>
      </c>
      <c r="AI182" s="39">
        <v>0.62440333400000003</v>
      </c>
      <c r="AJ182" s="39">
        <v>0.63953841499999997</v>
      </c>
      <c r="AK182" s="39">
        <v>0.61269965699999995</v>
      </c>
      <c r="AL182" s="39">
        <v>0.73420484699999999</v>
      </c>
      <c r="AM182" s="39">
        <v>0.76057341700000003</v>
      </c>
      <c r="AN182" s="39">
        <v>0.65139305999999997</v>
      </c>
      <c r="AO182" s="39">
        <v>1.002549465</v>
      </c>
      <c r="AP182" s="39">
        <v>0.46660372100000003</v>
      </c>
      <c r="AQ182" s="39">
        <v>0.29268053599999999</v>
      </c>
      <c r="AR182" s="39">
        <v>0.53614534599999997</v>
      </c>
      <c r="AS182" s="39">
        <v>0.74711340000000004</v>
      </c>
      <c r="AT182" s="39">
        <v>0.62933009399999995</v>
      </c>
      <c r="AU182" s="39">
        <v>0.98256825000000003</v>
      </c>
      <c r="AV182" s="39" t="s">
        <v>15</v>
      </c>
      <c r="AW182" s="39" t="s">
        <v>42</v>
      </c>
      <c r="AX182" s="39" t="s">
        <v>225</v>
      </c>
      <c r="AY182" s="39" t="s">
        <v>42</v>
      </c>
    </row>
    <row r="183" spans="1:51" x14ac:dyDescent="0.2">
      <c r="A183" s="40" t="str">
        <f t="shared" si="2"/>
        <v>FRDPROTSexoM</v>
      </c>
      <c r="B183" s="39">
        <v>182</v>
      </c>
      <c r="C183" s="39">
        <v>109</v>
      </c>
      <c r="D183" s="39">
        <v>0.2499286</v>
      </c>
      <c r="E183" s="39">
        <v>7.2972273000000004E-2</v>
      </c>
      <c r="F183" s="39">
        <v>1.0085027230000001</v>
      </c>
      <c r="G183" s="39">
        <v>0.106905574</v>
      </c>
      <c r="H183" s="39">
        <v>0.39295162700000003</v>
      </c>
      <c r="I183" s="39">
        <v>0.60630300100000001</v>
      </c>
      <c r="J183" s="39">
        <v>0.28440083599999999</v>
      </c>
      <c r="K183" s="39">
        <v>0.92820516500000005</v>
      </c>
      <c r="L183" s="39">
        <v>0.77865460900000005</v>
      </c>
      <c r="M183" s="39">
        <v>0.53329244899999995</v>
      </c>
      <c r="N183" s="39">
        <v>0.96343404799999999</v>
      </c>
      <c r="O183" s="39">
        <v>-2</v>
      </c>
      <c r="P183" s="39">
        <v>-2</v>
      </c>
      <c r="Q183" s="39">
        <v>-0.49539470800000002</v>
      </c>
      <c r="R183" s="39">
        <v>-2</v>
      </c>
      <c r="S183" s="39">
        <v>-2</v>
      </c>
      <c r="T183" s="39">
        <v>-0.210056033</v>
      </c>
      <c r="U183" s="39">
        <v>0.50775122900000003</v>
      </c>
      <c r="V183" s="39">
        <v>0.37737159999999997</v>
      </c>
      <c r="W183" s="39">
        <v>0.61408867199999995</v>
      </c>
      <c r="X183" s="39">
        <v>0.92872891199999996</v>
      </c>
      <c r="Y183" s="39">
        <v>0.81183769699999997</v>
      </c>
      <c r="Z183" s="39">
        <v>1.152715309</v>
      </c>
      <c r="AA183" s="39">
        <v>0.95616146700000004</v>
      </c>
      <c r="AB183" s="39">
        <v>0.87757806599999999</v>
      </c>
      <c r="AC183" s="39">
        <v>1.152715309</v>
      </c>
      <c r="AD183" s="39">
        <v>-8.3032479000000006E-2</v>
      </c>
      <c r="AE183" s="39">
        <v>-0.147808827</v>
      </c>
      <c r="AF183" s="39">
        <v>0.17860356899999999</v>
      </c>
      <c r="AG183" s="39">
        <v>0.38004126500000002</v>
      </c>
      <c r="AH183" s="39">
        <v>0.22378838600000001</v>
      </c>
      <c r="AI183" s="39">
        <v>0.496793977</v>
      </c>
      <c r="AJ183" s="39">
        <v>0.60965400400000003</v>
      </c>
      <c r="AK183" s="39">
        <v>0.45088609200000002</v>
      </c>
      <c r="AL183" s="39">
        <v>0.68008659299999996</v>
      </c>
      <c r="AM183" s="39">
        <v>0.70443019399999995</v>
      </c>
      <c r="AN183" s="39">
        <v>0.63274440099999996</v>
      </c>
      <c r="AO183" s="39">
        <v>0.88430786100000003</v>
      </c>
      <c r="AP183" s="39">
        <v>6.4695457999999997E-2</v>
      </c>
      <c r="AQ183" s="39">
        <v>-8.3033126999999998E-2</v>
      </c>
      <c r="AR183" s="39">
        <v>0.22335917799999999</v>
      </c>
      <c r="AS183" s="39">
        <v>0.66174969800000005</v>
      </c>
      <c r="AT183" s="39">
        <v>0.60963071999999996</v>
      </c>
      <c r="AU183" s="39">
        <v>0.81989585200000004</v>
      </c>
      <c r="AV183" s="39" t="s">
        <v>16</v>
      </c>
      <c r="AW183" s="39" t="s">
        <v>42</v>
      </c>
      <c r="AX183" s="39" t="s">
        <v>226</v>
      </c>
      <c r="AY183" s="39" t="s">
        <v>42</v>
      </c>
    </row>
    <row r="184" spans="1:51" x14ac:dyDescent="0.2">
      <c r="A184" s="40" t="str">
        <f t="shared" si="2"/>
        <v>FRDPROTSexoF</v>
      </c>
      <c r="B184" s="39">
        <v>183</v>
      </c>
      <c r="C184" s="39">
        <v>108</v>
      </c>
      <c r="D184" s="39">
        <v>0.117198988</v>
      </c>
      <c r="E184" s="39">
        <v>7.3031724000000006E-2</v>
      </c>
      <c r="F184" s="39">
        <v>0.71535745399999995</v>
      </c>
      <c r="G184" s="39">
        <v>-2.5940562E-2</v>
      </c>
      <c r="H184" s="39">
        <v>0.26033853699999998</v>
      </c>
      <c r="I184" s="39">
        <v>0.84358617700000005</v>
      </c>
      <c r="J184" s="39">
        <v>0.59779418100000004</v>
      </c>
      <c r="K184" s="39">
        <v>1.0893781730000001</v>
      </c>
      <c r="L184" s="39">
        <v>0.91846947499999998</v>
      </c>
      <c r="M184" s="39">
        <v>0.77317150800000001</v>
      </c>
      <c r="N184" s="39">
        <v>1.043732807</v>
      </c>
      <c r="O184" s="39">
        <v>-2</v>
      </c>
      <c r="P184" s="39">
        <v>-2</v>
      </c>
      <c r="Q184" s="39">
        <v>-2</v>
      </c>
      <c r="R184" s="39">
        <v>-2</v>
      </c>
      <c r="S184" s="39">
        <v>-2</v>
      </c>
      <c r="T184" s="39">
        <v>-2</v>
      </c>
      <c r="U184" s="39">
        <v>0.46355964300000002</v>
      </c>
      <c r="V184" s="39">
        <v>0.25826421300000002</v>
      </c>
      <c r="W184" s="39">
        <v>0.54566939699999994</v>
      </c>
      <c r="X184" s="39">
        <v>0.90946528400000004</v>
      </c>
      <c r="Y184" s="39">
        <v>0.82836600400000004</v>
      </c>
      <c r="Z184" s="39">
        <v>1.236931037</v>
      </c>
      <c r="AA184" s="39">
        <v>0.97491530500000001</v>
      </c>
      <c r="AB184" s="39">
        <v>0.83682161399999999</v>
      </c>
      <c r="AC184" s="39">
        <v>1.236931037</v>
      </c>
      <c r="AD184" s="39">
        <v>-5.1773342999999999E-2</v>
      </c>
      <c r="AE184" s="39">
        <v>-2</v>
      </c>
      <c r="AF184" s="39">
        <v>0.16220779299999999</v>
      </c>
      <c r="AG184" s="39">
        <v>0.260415866</v>
      </c>
      <c r="AH184" s="39">
        <v>0.162810918</v>
      </c>
      <c r="AI184" s="39">
        <v>0.47852160700000002</v>
      </c>
      <c r="AJ184" s="39">
        <v>0.54095606900000004</v>
      </c>
      <c r="AK184" s="39">
        <v>0.48588316799999998</v>
      </c>
      <c r="AL184" s="39">
        <v>0.57782153999999997</v>
      </c>
      <c r="AM184" s="39">
        <v>0.73362713899999998</v>
      </c>
      <c r="AN184" s="39">
        <v>0.63590354900000001</v>
      </c>
      <c r="AO184" s="39">
        <v>0.823312406</v>
      </c>
      <c r="AP184" s="39">
        <v>0.12713970199999999</v>
      </c>
      <c r="AQ184" s="39">
        <v>-0.21581634299999999</v>
      </c>
      <c r="AR184" s="39">
        <v>0.187644223</v>
      </c>
      <c r="AS184" s="39">
        <v>0.65364805400000003</v>
      </c>
      <c r="AT184" s="39">
        <v>0.62718419000000003</v>
      </c>
      <c r="AU184" s="39">
        <v>0.67542312999999998</v>
      </c>
      <c r="AV184" s="39" t="s">
        <v>17</v>
      </c>
      <c r="AW184" s="39" t="s">
        <v>42</v>
      </c>
      <c r="AX184" s="39" t="s">
        <v>226</v>
      </c>
      <c r="AY184" s="39" t="s">
        <v>42</v>
      </c>
    </row>
    <row r="185" spans="1:51" x14ac:dyDescent="0.2">
      <c r="A185" s="40" t="str">
        <f t="shared" si="2"/>
        <v>FRDPROTEstratoAlto</v>
      </c>
      <c r="B185" s="39">
        <v>184</v>
      </c>
      <c r="C185" s="39">
        <v>37</v>
      </c>
      <c r="D185" s="39">
        <v>0.38044558899999997</v>
      </c>
      <c r="E185" s="39">
        <v>9.2885470999999997E-2</v>
      </c>
      <c r="F185" s="39">
        <v>0.56936107400000002</v>
      </c>
      <c r="G185" s="39">
        <v>0.19839341099999999</v>
      </c>
      <c r="H185" s="39">
        <v>0.56249776699999998</v>
      </c>
      <c r="I185" s="39">
        <v>0.59087230999999996</v>
      </c>
      <c r="J185" s="39">
        <v>0.21580949699999999</v>
      </c>
      <c r="K185" s="39">
        <v>0.96593512400000003</v>
      </c>
      <c r="L185" s="39">
        <v>0.76868219100000001</v>
      </c>
      <c r="M185" s="39">
        <v>0.46455300700000002</v>
      </c>
      <c r="N185" s="39">
        <v>0.98281998500000001</v>
      </c>
      <c r="O185" s="39">
        <v>-2</v>
      </c>
      <c r="P185" s="39">
        <v>-2</v>
      </c>
      <c r="Q185" s="39">
        <v>-1.162919606</v>
      </c>
      <c r="R185" s="39">
        <v>-2</v>
      </c>
      <c r="S185" s="39">
        <v>-2</v>
      </c>
      <c r="T185" s="39">
        <v>-0.179014441</v>
      </c>
      <c r="U185" s="39">
        <v>0.57375906099999996</v>
      </c>
      <c r="V185" s="39">
        <v>0.39282837500000001</v>
      </c>
      <c r="W185" s="39">
        <v>0.75074707900000004</v>
      </c>
      <c r="X185" s="39">
        <v>0.94471691099999999</v>
      </c>
      <c r="Y185" s="39">
        <v>0.91068136899999996</v>
      </c>
      <c r="Z185" s="39">
        <v>1.152715309</v>
      </c>
      <c r="AA185" s="39">
        <v>1.039800745</v>
      </c>
      <c r="AB185" s="39">
        <v>0.91830145500000004</v>
      </c>
      <c r="AC185" s="39">
        <v>1.152715309</v>
      </c>
      <c r="AD185" s="39">
        <v>0.167192964</v>
      </c>
      <c r="AE185" s="39">
        <v>-2</v>
      </c>
      <c r="AF185" s="39">
        <v>0.429163085</v>
      </c>
      <c r="AG185" s="39">
        <v>0.498326726</v>
      </c>
      <c r="AH185" s="39">
        <v>0.37909642599999999</v>
      </c>
      <c r="AI185" s="39">
        <v>0.57380883199999999</v>
      </c>
      <c r="AJ185" s="39">
        <v>0.63764093200000005</v>
      </c>
      <c r="AK185" s="39">
        <v>0.50500710100000001</v>
      </c>
      <c r="AL185" s="39">
        <v>0.79525842999999996</v>
      </c>
      <c r="AM185" s="39">
        <v>0.82173993000000001</v>
      </c>
      <c r="AN185" s="39">
        <v>0.69507936599999998</v>
      </c>
      <c r="AO185" s="39">
        <v>1.0740973890000001</v>
      </c>
      <c r="AP185" s="39">
        <v>0.29459259100000001</v>
      </c>
      <c r="AQ185" s="39">
        <v>-0.517425158</v>
      </c>
      <c r="AR185" s="39">
        <v>0.494908026</v>
      </c>
      <c r="AS185" s="39">
        <v>0.77604835400000005</v>
      </c>
      <c r="AT185" s="39">
        <v>0.65221078300000002</v>
      </c>
      <c r="AU185" s="39">
        <v>0.913228127</v>
      </c>
      <c r="AV185" s="39" t="s">
        <v>7</v>
      </c>
      <c r="AW185" s="39" t="s">
        <v>42</v>
      </c>
      <c r="AX185" s="39" t="s">
        <v>227</v>
      </c>
      <c r="AY185" s="39" t="s">
        <v>42</v>
      </c>
    </row>
    <row r="186" spans="1:51" x14ac:dyDescent="0.2">
      <c r="A186" s="40" t="str">
        <f t="shared" si="2"/>
        <v>FRDPROTEstratoMedio Alto</v>
      </c>
      <c r="B186" s="39">
        <v>185</v>
      </c>
      <c r="C186" s="39">
        <v>54</v>
      </c>
      <c r="D186" s="39">
        <v>0.22764879399999999</v>
      </c>
      <c r="E186" s="39">
        <v>6.4578114000000006E-2</v>
      </c>
      <c r="F186" s="39">
        <v>0.376035707</v>
      </c>
      <c r="G186" s="39">
        <v>0.10107801600000001</v>
      </c>
      <c r="H186" s="39">
        <v>0.35421957199999998</v>
      </c>
      <c r="I186" s="39">
        <v>0.61556483500000003</v>
      </c>
      <c r="J186" s="39">
        <v>0.37064309400000001</v>
      </c>
      <c r="K186" s="39">
        <v>0.860486576</v>
      </c>
      <c r="L186" s="39">
        <v>0.78457940000000004</v>
      </c>
      <c r="M186" s="39">
        <v>0.60880464400000001</v>
      </c>
      <c r="N186" s="39">
        <v>0.927624157</v>
      </c>
      <c r="O186" s="39">
        <v>-2</v>
      </c>
      <c r="P186" s="39">
        <v>-2</v>
      </c>
      <c r="Q186" s="39">
        <v>-2</v>
      </c>
      <c r="R186" s="39">
        <v>-2</v>
      </c>
      <c r="S186" s="39">
        <v>-2</v>
      </c>
      <c r="T186" s="39">
        <v>-1.168558432</v>
      </c>
      <c r="U186" s="39">
        <v>0.46641923800000001</v>
      </c>
      <c r="V186" s="39">
        <v>0.26374656200000002</v>
      </c>
      <c r="W186" s="39">
        <v>0.57437559500000002</v>
      </c>
      <c r="X186" s="39">
        <v>0.887700025</v>
      </c>
      <c r="Y186" s="39">
        <v>0.77641019200000005</v>
      </c>
      <c r="Z186" s="39">
        <v>1.007252925</v>
      </c>
      <c r="AA186" s="39">
        <v>0.96368496599999998</v>
      </c>
      <c r="AB186" s="39">
        <v>0.81207013299999997</v>
      </c>
      <c r="AC186" s="39">
        <v>1.007252925</v>
      </c>
      <c r="AD186" s="39">
        <v>-6.0398361999999997E-2</v>
      </c>
      <c r="AE186" s="39">
        <v>-1.609058125</v>
      </c>
      <c r="AF186" s="39">
        <v>0.18808967400000001</v>
      </c>
      <c r="AG186" s="39">
        <v>0.27826830699999999</v>
      </c>
      <c r="AH186" s="39">
        <v>0.21493905299999999</v>
      </c>
      <c r="AI186" s="39">
        <v>0.439949335</v>
      </c>
      <c r="AJ186" s="39">
        <v>0.56796745900000001</v>
      </c>
      <c r="AK186" s="39">
        <v>0.49046464299999998</v>
      </c>
      <c r="AL186" s="39">
        <v>0.61483822399999999</v>
      </c>
      <c r="AM186" s="39">
        <v>0.70182603499999996</v>
      </c>
      <c r="AN186" s="39">
        <v>0.65694437699999997</v>
      </c>
      <c r="AO186" s="39">
        <v>0.764596995</v>
      </c>
      <c r="AP186" s="39">
        <v>0.133445655</v>
      </c>
      <c r="AQ186" s="39">
        <v>-8.3032439999999999E-2</v>
      </c>
      <c r="AR186" s="39">
        <v>0.25288417499999999</v>
      </c>
      <c r="AS186" s="39">
        <v>0.659272148</v>
      </c>
      <c r="AT186" s="39">
        <v>0.61461335299999997</v>
      </c>
      <c r="AU186" s="39">
        <v>0.73202498699999996</v>
      </c>
      <c r="AV186" s="39" t="s">
        <v>8</v>
      </c>
      <c r="AW186" s="39" t="s">
        <v>42</v>
      </c>
      <c r="AX186" s="39" t="s">
        <v>227</v>
      </c>
      <c r="AY186" s="39" t="s">
        <v>42</v>
      </c>
    </row>
    <row r="187" spans="1:51" x14ac:dyDescent="0.2">
      <c r="A187" s="40" t="str">
        <f t="shared" si="2"/>
        <v>FRDPROTEstratoMedio</v>
      </c>
      <c r="B187" s="39">
        <v>186</v>
      </c>
      <c r="C187" s="39">
        <v>12</v>
      </c>
      <c r="D187" s="39">
        <v>-6.8902659000000005E-2</v>
      </c>
      <c r="E187" s="39">
        <v>4.2304177999999998E-2</v>
      </c>
      <c r="F187" s="39">
        <v>1.5584559E-2</v>
      </c>
      <c r="G187" s="39">
        <v>-0.151817325</v>
      </c>
      <c r="H187" s="39">
        <v>1.4012007E-2</v>
      </c>
      <c r="I187" s="39">
        <v>1.4047741330000001</v>
      </c>
      <c r="J187" s="39">
        <v>1.2886613060000001</v>
      </c>
      <c r="K187" s="39">
        <v>1.520886959</v>
      </c>
      <c r="L187" s="39">
        <v>1.1852316789999999</v>
      </c>
      <c r="M187" s="39">
        <v>1.1351921890000001</v>
      </c>
      <c r="N187" s="39">
        <v>1.2332424580000001</v>
      </c>
      <c r="O187" s="39">
        <v>-2</v>
      </c>
      <c r="P187" s="39">
        <v>-2</v>
      </c>
      <c r="Q187" s="39">
        <v>-2</v>
      </c>
      <c r="R187" s="39">
        <v>-2</v>
      </c>
      <c r="S187" s="39">
        <v>-2</v>
      </c>
      <c r="T187" s="39">
        <v>-2</v>
      </c>
      <c r="U187" s="39">
        <v>0.49305191900000001</v>
      </c>
      <c r="V187" s="39">
        <v>0.49305191900000001</v>
      </c>
      <c r="W187" s="39">
        <v>0.49305191900000001</v>
      </c>
      <c r="X187" s="39">
        <v>0.84995619300000003</v>
      </c>
      <c r="Y187" s="39">
        <v>0.74785496399999996</v>
      </c>
      <c r="Z187" s="39">
        <v>0.89990013000000002</v>
      </c>
      <c r="AA187" s="39">
        <v>0.869933768</v>
      </c>
      <c r="AB187" s="39">
        <v>0.76623461400000004</v>
      </c>
      <c r="AC187" s="39">
        <v>0.89990013000000002</v>
      </c>
      <c r="AD187" s="39">
        <v>-2</v>
      </c>
      <c r="AE187" s="39">
        <v>-2</v>
      </c>
      <c r="AF187" s="39">
        <v>-2</v>
      </c>
      <c r="AG187" s="39">
        <v>0.17529245399999999</v>
      </c>
      <c r="AH187" s="39">
        <v>-2</v>
      </c>
      <c r="AI187" s="39">
        <v>0.59775944599999997</v>
      </c>
      <c r="AJ187" s="39">
        <v>0.58797418499999998</v>
      </c>
      <c r="AK187" s="39">
        <v>0.46177595799999999</v>
      </c>
      <c r="AL187" s="39">
        <v>0.65127882699999995</v>
      </c>
      <c r="AM187" s="39">
        <v>0.71405821300000005</v>
      </c>
      <c r="AN187" s="39">
        <v>0.399224036</v>
      </c>
      <c r="AO187" s="39">
        <v>0.89990013000000002</v>
      </c>
      <c r="AP187" s="39">
        <v>-2</v>
      </c>
      <c r="AQ187" s="39">
        <v>-2</v>
      </c>
      <c r="AR187" s="39">
        <v>-2</v>
      </c>
      <c r="AS187" s="39">
        <v>0.67506326400000005</v>
      </c>
      <c r="AT187" s="39">
        <v>0.61280384300000001</v>
      </c>
      <c r="AU187" s="39">
        <v>0.76298247399999997</v>
      </c>
      <c r="AV187" s="39" t="s">
        <v>9</v>
      </c>
      <c r="AW187" s="39" t="s">
        <v>42</v>
      </c>
      <c r="AX187" s="39" t="s">
        <v>227</v>
      </c>
      <c r="AY187" s="39" t="s">
        <v>42</v>
      </c>
    </row>
    <row r="188" spans="1:51" x14ac:dyDescent="0.2">
      <c r="A188" s="40" t="str">
        <f t="shared" si="2"/>
        <v>FRDPROTEstratoMedio Bajo</v>
      </c>
      <c r="B188" s="39">
        <v>187</v>
      </c>
      <c r="C188" s="39">
        <v>29</v>
      </c>
      <c r="D188" s="39">
        <v>0.104370537</v>
      </c>
      <c r="E188" s="39">
        <v>0.13911684199999999</v>
      </c>
      <c r="F188" s="39">
        <v>0.82586490199999996</v>
      </c>
      <c r="G188" s="39">
        <v>-0.168293462</v>
      </c>
      <c r="H188" s="39">
        <v>0.37703453599999998</v>
      </c>
      <c r="I188" s="39">
        <v>0.69845577400000003</v>
      </c>
      <c r="J188" s="39">
        <v>1.9696091999999998E-2</v>
      </c>
      <c r="K188" s="39">
        <v>1.3772154569999999</v>
      </c>
      <c r="L188" s="39">
        <v>0.83573666599999996</v>
      </c>
      <c r="M188" s="39">
        <v>0.14034276400000001</v>
      </c>
      <c r="N188" s="39">
        <v>1.1735482340000001</v>
      </c>
      <c r="O188" s="39">
        <v>-2</v>
      </c>
      <c r="P188" s="39">
        <v>-2</v>
      </c>
      <c r="Q188" s="39">
        <v>-0.20105661999999999</v>
      </c>
      <c r="R188" s="39">
        <v>-2</v>
      </c>
      <c r="S188" s="39">
        <v>-2</v>
      </c>
      <c r="T188" s="39">
        <v>-0.14954932500000001</v>
      </c>
      <c r="U188" s="39">
        <v>0.37929213899999997</v>
      </c>
      <c r="V188" s="39">
        <v>0.34911968300000001</v>
      </c>
      <c r="W188" s="39">
        <v>0.38771113800000001</v>
      </c>
      <c r="X188" s="39">
        <v>0.82816222900000003</v>
      </c>
      <c r="Y188" s="39">
        <v>0.64652664500000001</v>
      </c>
      <c r="Z188" s="39">
        <v>0.98289262700000002</v>
      </c>
      <c r="AA188" s="39">
        <v>0.90639761200000002</v>
      </c>
      <c r="AB188" s="39">
        <v>0.68776268100000004</v>
      </c>
      <c r="AC188" s="39">
        <v>0.98289262700000002</v>
      </c>
      <c r="AD188" s="39">
        <v>-0.14639279599999999</v>
      </c>
      <c r="AE188" s="39">
        <v>-2</v>
      </c>
      <c r="AF188" s="39">
        <v>-9.7868629999999998E-3</v>
      </c>
      <c r="AG188" s="39">
        <v>0.25347894700000001</v>
      </c>
      <c r="AH188" s="39">
        <v>0.105779451</v>
      </c>
      <c r="AI188" s="39">
        <v>0.31088975000000002</v>
      </c>
      <c r="AJ188" s="39">
        <v>0.48737807</v>
      </c>
      <c r="AK188" s="39">
        <v>0.32036626200000001</v>
      </c>
      <c r="AL188" s="39">
        <v>0.58261396300000001</v>
      </c>
      <c r="AM188" s="39">
        <v>0.62956131800000004</v>
      </c>
      <c r="AN188" s="39">
        <v>0.51313780799999997</v>
      </c>
      <c r="AO188" s="39">
        <v>0.87223339499999997</v>
      </c>
      <c r="AP188" s="39">
        <v>-0.101209915</v>
      </c>
      <c r="AQ188" s="39">
        <v>-1.0036015229999999</v>
      </c>
      <c r="AR188" s="39">
        <v>0.17535700800000001</v>
      </c>
      <c r="AS188" s="39">
        <v>0.58875709899999995</v>
      </c>
      <c r="AT188" s="39">
        <v>0.48341572900000002</v>
      </c>
      <c r="AU188" s="39">
        <v>0.68410860100000004</v>
      </c>
      <c r="AV188" s="39" t="s">
        <v>10</v>
      </c>
      <c r="AW188" s="39" t="s">
        <v>42</v>
      </c>
      <c r="AX188" s="39" t="s">
        <v>227</v>
      </c>
      <c r="AY188" s="39" t="s">
        <v>42</v>
      </c>
    </row>
    <row r="189" spans="1:51" x14ac:dyDescent="0.2">
      <c r="A189" s="40" t="str">
        <f t="shared" si="2"/>
        <v>FRDPROTEstratoBajo</v>
      </c>
      <c r="B189" s="39">
        <v>188</v>
      </c>
      <c r="C189" s="39">
        <v>85</v>
      </c>
      <c r="D189" s="39">
        <v>0.16992394299999999</v>
      </c>
      <c r="E189" s="39">
        <v>3.4958555000000002E-2</v>
      </c>
      <c r="F189" s="39">
        <v>0.94647947899999996</v>
      </c>
      <c r="G189" s="39">
        <v>0.101406433</v>
      </c>
      <c r="H189" s="39">
        <v>0.238441452</v>
      </c>
      <c r="I189" s="39">
        <v>0.60356441100000002</v>
      </c>
      <c r="J189" s="39">
        <v>0.43854710400000002</v>
      </c>
      <c r="K189" s="39">
        <v>0.768581717</v>
      </c>
      <c r="L189" s="39">
        <v>0.77689407899999996</v>
      </c>
      <c r="M189" s="39">
        <v>0.66222889100000004</v>
      </c>
      <c r="N189" s="39">
        <v>0.87668792500000003</v>
      </c>
      <c r="O189" s="39">
        <v>-2</v>
      </c>
      <c r="P189" s="39">
        <v>-2</v>
      </c>
      <c r="Q189" s="39">
        <v>-2</v>
      </c>
      <c r="R189" s="39">
        <v>-2</v>
      </c>
      <c r="S189" s="39">
        <v>-2</v>
      </c>
      <c r="T189" s="39">
        <v>-1.8719028230000001</v>
      </c>
      <c r="U189" s="39">
        <v>0.35661297199999997</v>
      </c>
      <c r="V189" s="39">
        <v>0.32568669099999997</v>
      </c>
      <c r="W189" s="39">
        <v>0.39190951800000001</v>
      </c>
      <c r="X189" s="39">
        <v>0.93614237199999994</v>
      </c>
      <c r="Y189" s="39">
        <v>0.89747173300000005</v>
      </c>
      <c r="Z189" s="39">
        <v>0.95747117999999998</v>
      </c>
      <c r="AA189" s="39">
        <v>0.95447848599999996</v>
      </c>
      <c r="AB189" s="39">
        <v>0.93595549300000003</v>
      </c>
      <c r="AC189" s="39">
        <v>1.069742025</v>
      </c>
      <c r="AD189" s="39">
        <v>-4.7442425000000003E-2</v>
      </c>
      <c r="AE189" s="39">
        <v>-0.40011681100000002</v>
      </c>
      <c r="AF189" s="39">
        <v>1.2953881E-2</v>
      </c>
      <c r="AG189" s="39">
        <v>0.24695510300000001</v>
      </c>
      <c r="AH189" s="39">
        <v>0.216020299</v>
      </c>
      <c r="AI189" s="39">
        <v>0.29400146399999999</v>
      </c>
      <c r="AJ189" s="39">
        <v>0.43951700999999999</v>
      </c>
      <c r="AK189" s="39">
        <v>0.40762854100000001</v>
      </c>
      <c r="AL189" s="39">
        <v>0.50292066499999999</v>
      </c>
      <c r="AM189" s="39">
        <v>0.68806043900000002</v>
      </c>
      <c r="AN189" s="39">
        <v>0.65863293899999997</v>
      </c>
      <c r="AO189" s="39">
        <v>0.75394281399999996</v>
      </c>
      <c r="AP189" s="39">
        <v>4.0927618999999998E-2</v>
      </c>
      <c r="AQ189" s="39">
        <v>-3.2544732E-2</v>
      </c>
      <c r="AR189" s="39">
        <v>0.11023747</v>
      </c>
      <c r="AS189" s="39">
        <v>0.62315164300000003</v>
      </c>
      <c r="AT189" s="39">
        <v>0.58491483899999996</v>
      </c>
      <c r="AU189" s="39">
        <v>0.67875642700000005</v>
      </c>
      <c r="AV189" s="39" t="s">
        <v>11</v>
      </c>
      <c r="AW189" s="39" t="s">
        <v>42</v>
      </c>
      <c r="AX189" s="39" t="s">
        <v>227</v>
      </c>
      <c r="AY189" s="39" t="s">
        <v>42</v>
      </c>
    </row>
    <row r="190" spans="1:51" x14ac:dyDescent="0.2">
      <c r="A190" s="40" t="str">
        <f t="shared" si="2"/>
        <v>FRDPROTESQA2</v>
      </c>
      <c r="B190" s="39">
        <v>189</v>
      </c>
      <c r="C190" s="39">
        <v>115</v>
      </c>
      <c r="D190" s="39">
        <v>0.19915675199999999</v>
      </c>
      <c r="E190" s="39">
        <v>0.11300283</v>
      </c>
      <c r="F190" s="39">
        <v>2.2354920030000001</v>
      </c>
      <c r="G190" s="39">
        <v>-2.2324725E-2</v>
      </c>
      <c r="H190" s="39">
        <v>0.42063822899999997</v>
      </c>
      <c r="I190" s="39">
        <v>0.69016189299999997</v>
      </c>
      <c r="J190" s="39">
        <v>0.246679923</v>
      </c>
      <c r="K190" s="39">
        <v>1.1336438630000001</v>
      </c>
      <c r="L190" s="39">
        <v>0.83075982900000001</v>
      </c>
      <c r="M190" s="39">
        <v>0.49666882600000001</v>
      </c>
      <c r="N190" s="39">
        <v>1.0647271309999999</v>
      </c>
      <c r="O190" s="39">
        <v>-2</v>
      </c>
      <c r="P190" s="39">
        <v>-2</v>
      </c>
      <c r="Q190" s="39">
        <v>-0.20143699400000001</v>
      </c>
      <c r="R190" s="39">
        <v>-2</v>
      </c>
      <c r="S190" s="39">
        <v>-2</v>
      </c>
      <c r="T190" s="39">
        <v>-0.15582803100000001</v>
      </c>
      <c r="U190" s="39">
        <v>0.47233638900000002</v>
      </c>
      <c r="V190" s="39">
        <v>0.25422584500000001</v>
      </c>
      <c r="W190" s="39">
        <v>0.57968137799999997</v>
      </c>
      <c r="X190" s="39">
        <v>0.93563004100000002</v>
      </c>
      <c r="Y190" s="39">
        <v>0.82709946899999998</v>
      </c>
      <c r="Z190" s="39">
        <v>1.069955534</v>
      </c>
      <c r="AA190" s="39">
        <v>0.98509351000000001</v>
      </c>
      <c r="AB190" s="39">
        <v>0.83850096200000002</v>
      </c>
      <c r="AC190" s="39">
        <v>1.069955534</v>
      </c>
      <c r="AD190" s="39">
        <v>-5.9145876E-2</v>
      </c>
      <c r="AE190" s="39">
        <v>-2</v>
      </c>
      <c r="AF190" s="39">
        <v>0.191766505</v>
      </c>
      <c r="AG190" s="39">
        <v>0.37456888199999999</v>
      </c>
      <c r="AH190" s="39">
        <v>0.159064231</v>
      </c>
      <c r="AI190" s="39">
        <v>0.49286711799999999</v>
      </c>
      <c r="AJ190" s="39">
        <v>0.56599705899999997</v>
      </c>
      <c r="AK190" s="39">
        <v>0.44409033999999997</v>
      </c>
      <c r="AL190" s="39">
        <v>0.63779190600000002</v>
      </c>
      <c r="AM190" s="39">
        <v>0.69776486299999996</v>
      </c>
      <c r="AN190" s="39">
        <v>0.63797541999999996</v>
      </c>
      <c r="AO190" s="39">
        <v>0.82663914400000005</v>
      </c>
      <c r="AP190" s="39">
        <v>0.11425276400000001</v>
      </c>
      <c r="AQ190" s="39">
        <v>-0.17454926400000001</v>
      </c>
      <c r="AR190" s="39">
        <v>0.26370530800000003</v>
      </c>
      <c r="AS190" s="39">
        <v>0.64998985200000003</v>
      </c>
      <c r="AT190" s="39">
        <v>0.61374202200000005</v>
      </c>
      <c r="AU190" s="39">
        <v>0.72049485499999999</v>
      </c>
      <c r="AV190" s="39" t="s">
        <v>4</v>
      </c>
      <c r="AW190" s="39" t="s">
        <v>42</v>
      </c>
      <c r="AX190" s="39" t="s">
        <v>228</v>
      </c>
      <c r="AY190" s="39" t="s">
        <v>42</v>
      </c>
    </row>
    <row r="191" spans="1:51" x14ac:dyDescent="0.2">
      <c r="A191" s="40" t="str">
        <f t="shared" si="2"/>
        <v>FRDPROTESQC3</v>
      </c>
      <c r="B191" s="39">
        <v>190</v>
      </c>
      <c r="C191" s="39">
        <v>102</v>
      </c>
      <c r="D191" s="39">
        <v>0.159048993</v>
      </c>
      <c r="E191" s="39">
        <v>0.105447452</v>
      </c>
      <c r="F191" s="39">
        <v>1.5171007969999999</v>
      </c>
      <c r="G191" s="39">
        <v>-4.7624213999999998E-2</v>
      </c>
      <c r="H191" s="39">
        <v>0.36572220100000002</v>
      </c>
      <c r="I191" s="39">
        <v>0.78506188200000004</v>
      </c>
      <c r="J191" s="39">
        <v>0.44089939500000003</v>
      </c>
      <c r="K191" s="39">
        <v>1.129224368</v>
      </c>
      <c r="L191" s="39">
        <v>0.88603717800000004</v>
      </c>
      <c r="M191" s="39">
        <v>0.66400255600000002</v>
      </c>
      <c r="N191" s="39">
        <v>1.0626496919999999</v>
      </c>
      <c r="O191" s="39">
        <v>-2</v>
      </c>
      <c r="P191" s="39">
        <v>-2</v>
      </c>
      <c r="Q191" s="39">
        <v>-2</v>
      </c>
      <c r="R191" s="39">
        <v>-2</v>
      </c>
      <c r="S191" s="39">
        <v>-2</v>
      </c>
      <c r="T191" s="39">
        <v>-1.8634099129999999</v>
      </c>
      <c r="U191" s="39">
        <v>0.49504744499999997</v>
      </c>
      <c r="V191" s="39">
        <v>0.27199671399999997</v>
      </c>
      <c r="W191" s="39">
        <v>0.61289694100000003</v>
      </c>
      <c r="X191" s="39">
        <v>0.91295818699999998</v>
      </c>
      <c r="Y191" s="39">
        <v>0.81576892499999998</v>
      </c>
      <c r="Z191" s="39">
        <v>1.236931037</v>
      </c>
      <c r="AA191" s="39">
        <v>0.91533336399999998</v>
      </c>
      <c r="AB191" s="39">
        <v>0.91052131400000003</v>
      </c>
      <c r="AC191" s="39">
        <v>1.236931037</v>
      </c>
      <c r="AD191" s="39">
        <v>-8.3031908000000001E-2</v>
      </c>
      <c r="AE191" s="39">
        <v>-2</v>
      </c>
      <c r="AF191" s="39">
        <v>0.177757212</v>
      </c>
      <c r="AG191" s="39">
        <v>0.30392585799999999</v>
      </c>
      <c r="AH191" s="39">
        <v>0.12285170500000001</v>
      </c>
      <c r="AI191" s="39">
        <v>0.53943416799999999</v>
      </c>
      <c r="AJ191" s="39">
        <v>0.57644235700000002</v>
      </c>
      <c r="AK191" s="39">
        <v>0.46655838100000002</v>
      </c>
      <c r="AL191" s="39">
        <v>0.66027455700000004</v>
      </c>
      <c r="AM191" s="39">
        <v>0.73432212500000005</v>
      </c>
      <c r="AN191" s="39">
        <v>0.63220495799999998</v>
      </c>
      <c r="AO191" s="39">
        <v>0.87549658500000005</v>
      </c>
      <c r="AP191" s="39">
        <v>0.121174724</v>
      </c>
      <c r="AQ191" s="39">
        <v>-1.253633939</v>
      </c>
      <c r="AR191" s="39">
        <v>0.27136981900000001</v>
      </c>
      <c r="AS191" s="39">
        <v>0.67054301699999996</v>
      </c>
      <c r="AT191" s="39">
        <v>0.61601004199999998</v>
      </c>
      <c r="AU191" s="39">
        <v>0.76414057400000002</v>
      </c>
      <c r="AV191" s="39" t="s">
        <v>5</v>
      </c>
      <c r="AW191" s="39" t="s">
        <v>42</v>
      </c>
      <c r="AX191" s="39" t="s">
        <v>228</v>
      </c>
      <c r="AY191" s="39" t="s">
        <v>42</v>
      </c>
    </row>
    <row r="192" spans="1:51" x14ac:dyDescent="0.2">
      <c r="A192" s="40" t="str">
        <f t="shared" si="2"/>
        <v>FRDPROTR24JR</v>
      </c>
      <c r="B192" s="39">
        <v>191</v>
      </c>
      <c r="C192" s="39">
        <v>94</v>
      </c>
      <c r="D192" s="39">
        <v>0.46514745299999999</v>
      </c>
      <c r="E192" s="39">
        <v>4.7178651000000002E-2</v>
      </c>
      <c r="F192" s="39">
        <v>1.8380811829999999</v>
      </c>
      <c r="G192" s="39">
        <v>0.37267899599999998</v>
      </c>
      <c r="H192" s="39">
        <v>0.55761590999999999</v>
      </c>
      <c r="I192" s="39">
        <v>0.119300779</v>
      </c>
      <c r="J192" s="39">
        <v>7.7913189999999993E-2</v>
      </c>
      <c r="K192" s="39">
        <v>0.160688368</v>
      </c>
      <c r="L192" s="39">
        <v>0.34539944900000003</v>
      </c>
      <c r="M192" s="39">
        <v>0.27912934299999997</v>
      </c>
      <c r="N192" s="39">
        <v>0.40085953600000002</v>
      </c>
      <c r="O192" s="39">
        <v>-0.28570279900000001</v>
      </c>
      <c r="P192" s="39">
        <v>-2</v>
      </c>
      <c r="Q192" s="39">
        <v>-0.14859670699999999</v>
      </c>
      <c r="R192" s="39">
        <v>-0.15899116599999999</v>
      </c>
      <c r="S192" s="39">
        <v>-2</v>
      </c>
      <c r="T192" s="39">
        <v>-8.7236803000000002E-2</v>
      </c>
      <c r="U192" s="39">
        <v>0.53071921899999996</v>
      </c>
      <c r="V192" s="39">
        <v>0.39364557100000003</v>
      </c>
      <c r="W192" s="39">
        <v>0.62630284199999997</v>
      </c>
      <c r="X192" s="39">
        <v>0.91219556199999996</v>
      </c>
      <c r="Y192" s="39">
        <v>0.84356702299999997</v>
      </c>
      <c r="Z192" s="39">
        <v>1.053491808</v>
      </c>
      <c r="AA192" s="39">
        <v>0.92148560800000001</v>
      </c>
      <c r="AB192" s="39">
        <v>0.903905756</v>
      </c>
      <c r="AC192" s="39">
        <v>1.236931037</v>
      </c>
      <c r="AD192" s="39">
        <v>0.17157882499999999</v>
      </c>
      <c r="AE192" s="39">
        <v>-0.11610867900000001</v>
      </c>
      <c r="AF192" s="39">
        <v>0.272710917</v>
      </c>
      <c r="AG192" s="39">
        <v>0.42270869</v>
      </c>
      <c r="AH192" s="39">
        <v>0.27205270399999998</v>
      </c>
      <c r="AI192" s="39">
        <v>0.52572476700000004</v>
      </c>
      <c r="AJ192" s="39">
        <v>0.62184473600000001</v>
      </c>
      <c r="AK192" s="39">
        <v>0.50419905499999995</v>
      </c>
      <c r="AL192" s="39">
        <v>0.67383787900000003</v>
      </c>
      <c r="AM192" s="39">
        <v>0.73947772899999997</v>
      </c>
      <c r="AN192" s="39">
        <v>0.63592750499999995</v>
      </c>
      <c r="AO192" s="39">
        <v>0.90944833300000005</v>
      </c>
      <c r="AP192" s="39">
        <v>0.209109974</v>
      </c>
      <c r="AQ192" s="39">
        <v>0.16013042899999999</v>
      </c>
      <c r="AR192" s="39">
        <v>0.360704513</v>
      </c>
      <c r="AS192" s="39">
        <v>0.68873385300000001</v>
      </c>
      <c r="AT192" s="39">
        <v>0.62572239299999999</v>
      </c>
      <c r="AU192" s="39">
        <v>0.83793813299999997</v>
      </c>
      <c r="AV192" s="39" t="s">
        <v>2</v>
      </c>
      <c r="AW192" s="39" t="s">
        <v>42</v>
      </c>
      <c r="AX192" s="39" t="s">
        <v>229</v>
      </c>
      <c r="AY192" s="39" t="s">
        <v>42</v>
      </c>
    </row>
    <row r="193" spans="1:51" x14ac:dyDescent="0.2">
      <c r="A193" s="40" t="str">
        <f t="shared" si="2"/>
        <v>FRDPROTR24SR</v>
      </c>
      <c r="B193" s="39">
        <v>192</v>
      </c>
      <c r="C193" s="39">
        <v>123</v>
      </c>
      <c r="D193" s="39">
        <v>-5.5897664E-2</v>
      </c>
      <c r="E193" s="39">
        <v>9.7109466000000005E-2</v>
      </c>
      <c r="F193" s="39">
        <v>1.0892511549999999</v>
      </c>
      <c r="G193" s="39">
        <v>-0.24622872000000001</v>
      </c>
      <c r="H193" s="39">
        <v>0.13443339100000001</v>
      </c>
      <c r="I193" s="39">
        <v>1.1206046460000001</v>
      </c>
      <c r="J193" s="39">
        <v>0.81114523199999999</v>
      </c>
      <c r="K193" s="39">
        <v>1.430064059</v>
      </c>
      <c r="L193" s="39">
        <v>1.0585861539999999</v>
      </c>
      <c r="M193" s="39">
        <v>0.90063601500000001</v>
      </c>
      <c r="N193" s="39">
        <v>1.1958528589999999</v>
      </c>
      <c r="O193" s="39">
        <v>-2</v>
      </c>
      <c r="P193" s="39">
        <v>-2</v>
      </c>
      <c r="Q193" s="39">
        <v>-2</v>
      </c>
      <c r="R193" s="39">
        <v>-2</v>
      </c>
      <c r="S193" s="39">
        <v>-2</v>
      </c>
      <c r="T193" s="39">
        <v>-2</v>
      </c>
      <c r="U193" s="39">
        <v>0.37951039800000003</v>
      </c>
      <c r="V193" s="39">
        <v>0.25755535899999998</v>
      </c>
      <c r="W193" s="39">
        <v>0.53252998200000001</v>
      </c>
      <c r="X193" s="39">
        <v>0.93294526700000002</v>
      </c>
      <c r="Y193" s="39">
        <v>0.81324825099999998</v>
      </c>
      <c r="Z193" s="39">
        <v>1.152715309</v>
      </c>
      <c r="AA193" s="39">
        <v>0.97543300600000005</v>
      </c>
      <c r="AB193" s="39">
        <v>0.85316294800000003</v>
      </c>
      <c r="AC193" s="39">
        <v>1.152715309</v>
      </c>
      <c r="AD193" s="39">
        <v>-2</v>
      </c>
      <c r="AE193" s="39">
        <v>-2</v>
      </c>
      <c r="AF193" s="39">
        <v>-6.7171836999999998E-2</v>
      </c>
      <c r="AG193" s="39">
        <v>0.25571211700000002</v>
      </c>
      <c r="AH193" s="39">
        <v>6.7976263999999995E-2</v>
      </c>
      <c r="AI193" s="39">
        <v>0.32138779000000001</v>
      </c>
      <c r="AJ193" s="39">
        <v>0.53648342400000004</v>
      </c>
      <c r="AK193" s="39">
        <v>0.38387571100000001</v>
      </c>
      <c r="AL193" s="39">
        <v>0.578889019</v>
      </c>
      <c r="AM193" s="39">
        <v>0.68919325099999995</v>
      </c>
      <c r="AN193" s="39">
        <v>0.57891532000000001</v>
      </c>
      <c r="AO193" s="39">
        <v>0.82492943299999999</v>
      </c>
      <c r="AP193" s="39">
        <v>-9.4988583000000001E-2</v>
      </c>
      <c r="AQ193" s="39">
        <v>-2</v>
      </c>
      <c r="AR193" s="39">
        <v>6.4653360000000007E-2</v>
      </c>
      <c r="AS193" s="39">
        <v>0.65275882900000004</v>
      </c>
      <c r="AT193" s="39">
        <v>0.55323452100000003</v>
      </c>
      <c r="AU193" s="39">
        <v>0.79940836999999998</v>
      </c>
      <c r="AV193" s="39" t="s">
        <v>3</v>
      </c>
      <c r="AW193" s="39" t="s">
        <v>42</v>
      </c>
      <c r="AX193" s="39" t="s">
        <v>229</v>
      </c>
      <c r="AY193" s="39" t="s">
        <v>42</v>
      </c>
    </row>
    <row r="194" spans="1:51" x14ac:dyDescent="0.2">
      <c r="A194" s="40" t="str">
        <f t="shared" si="2"/>
        <v>FRDPROTEXNRA2JR</v>
      </c>
      <c r="B194" s="39">
        <v>193</v>
      </c>
      <c r="C194" s="39">
        <v>54</v>
      </c>
      <c r="D194" s="39">
        <v>0.41440848499999999</v>
      </c>
      <c r="E194" s="39">
        <v>5.7367911000000001E-2</v>
      </c>
      <c r="F194" s="39">
        <v>1.5207844800000001</v>
      </c>
      <c r="G194" s="39">
        <v>0.30196944599999997</v>
      </c>
      <c r="H194" s="39">
        <v>0.52684752400000001</v>
      </c>
      <c r="I194" s="39">
        <v>0.122390665</v>
      </c>
      <c r="J194" s="39">
        <v>7.3912478000000004E-2</v>
      </c>
      <c r="K194" s="39">
        <v>0.17086885299999999</v>
      </c>
      <c r="L194" s="39">
        <v>0.34984377300000002</v>
      </c>
      <c r="M194" s="39">
        <v>0.27186849400000002</v>
      </c>
      <c r="N194" s="39">
        <v>0.413362858</v>
      </c>
      <c r="O194" s="39">
        <v>-0.24847033199999999</v>
      </c>
      <c r="P194" s="39">
        <v>-0.26254055799999998</v>
      </c>
      <c r="Q194" s="39">
        <v>-0.234400106</v>
      </c>
      <c r="R194" s="39">
        <v>-0.16969562099999999</v>
      </c>
      <c r="S194" s="39">
        <v>-2</v>
      </c>
      <c r="T194" s="39">
        <v>-9.6601885999999998E-2</v>
      </c>
      <c r="U194" s="39">
        <v>0.40229167999999998</v>
      </c>
      <c r="V194" s="39">
        <v>0.25483957899999998</v>
      </c>
      <c r="W194" s="39">
        <v>0.61381853099999995</v>
      </c>
      <c r="X194" s="39">
        <v>0.92920345699999995</v>
      </c>
      <c r="Y194" s="39">
        <v>0.83977531900000002</v>
      </c>
      <c r="Z194" s="39">
        <v>1.069955534</v>
      </c>
      <c r="AA194" s="39">
        <v>0.97574691099999999</v>
      </c>
      <c r="AB194" s="39">
        <v>0.84269782299999996</v>
      </c>
      <c r="AC194" s="39">
        <v>1.069955534</v>
      </c>
      <c r="AD194" s="39">
        <v>0.116577975</v>
      </c>
      <c r="AE194" s="39">
        <v>-0.18447106799999999</v>
      </c>
      <c r="AF194" s="39">
        <v>0.25461504200000001</v>
      </c>
      <c r="AG194" s="39">
        <v>0.27251452399999998</v>
      </c>
      <c r="AH194" s="39">
        <v>0.17019446199999999</v>
      </c>
      <c r="AI194" s="39">
        <v>0.462358887</v>
      </c>
      <c r="AJ194" s="39">
        <v>0.53098243099999998</v>
      </c>
      <c r="AK194" s="39">
        <v>0.33959545800000002</v>
      </c>
      <c r="AL194" s="39">
        <v>0.65550602899999999</v>
      </c>
      <c r="AM194" s="39">
        <v>0.68144005399999996</v>
      </c>
      <c r="AN194" s="39">
        <v>0.62232769099999996</v>
      </c>
      <c r="AO194" s="39">
        <v>0.86404270100000002</v>
      </c>
      <c r="AP194" s="39">
        <v>0.16896246000000001</v>
      </c>
      <c r="AQ194" s="39">
        <v>-0.15180231</v>
      </c>
      <c r="AR194" s="39">
        <v>0.37504620599999999</v>
      </c>
      <c r="AS194" s="39">
        <v>0.63881613999999998</v>
      </c>
      <c r="AT194" s="39">
        <v>0.44389472299999999</v>
      </c>
      <c r="AU194" s="39">
        <v>0.96819783999999998</v>
      </c>
      <c r="AV194" s="39" t="s">
        <v>230</v>
      </c>
      <c r="AW194" s="39" t="s">
        <v>42</v>
      </c>
      <c r="AX194" s="39" t="s">
        <v>231</v>
      </c>
      <c r="AY194" s="39" t="s">
        <v>42</v>
      </c>
    </row>
    <row r="195" spans="1:51" x14ac:dyDescent="0.2">
      <c r="A195" s="40" t="str">
        <f t="shared" ref="A195:A258" si="3">AY195&amp;AX195&amp;AV195</f>
        <v>FRDPROTEXNRA2SR</v>
      </c>
      <c r="B195" s="39">
        <v>194</v>
      </c>
      <c r="C195" s="39">
        <v>61</v>
      </c>
      <c r="D195" s="39">
        <v>-1.6666563999999998E-2</v>
      </c>
      <c r="E195" s="39">
        <v>0.207721089</v>
      </c>
      <c r="F195" s="39">
        <v>2.3589911190000001</v>
      </c>
      <c r="G195" s="39">
        <v>-0.423792418</v>
      </c>
      <c r="H195" s="39">
        <v>0.39045929000000001</v>
      </c>
      <c r="I195" s="39">
        <v>1.1759361450000001</v>
      </c>
      <c r="J195" s="39">
        <v>0.564091444</v>
      </c>
      <c r="K195" s="39">
        <v>1.7877808449999999</v>
      </c>
      <c r="L195" s="39">
        <v>1.084405895</v>
      </c>
      <c r="M195" s="39">
        <v>0.751060214</v>
      </c>
      <c r="N195" s="39">
        <v>1.3370792220000001</v>
      </c>
      <c r="O195" s="39">
        <v>-2</v>
      </c>
      <c r="P195" s="39">
        <v>-2</v>
      </c>
      <c r="Q195" s="39">
        <v>-2</v>
      </c>
      <c r="R195" s="39">
        <v>-2</v>
      </c>
      <c r="S195" s="39">
        <v>-2</v>
      </c>
      <c r="T195" s="39">
        <v>-2</v>
      </c>
      <c r="U195" s="39">
        <v>0.49324997300000001</v>
      </c>
      <c r="V195" s="39">
        <v>9.5539104999999999E-2</v>
      </c>
      <c r="W195" s="39">
        <v>0.60442284400000001</v>
      </c>
      <c r="X195" s="39">
        <v>0.93546626200000005</v>
      </c>
      <c r="Y195" s="39">
        <v>0.74996448299999996</v>
      </c>
      <c r="Z195" s="39">
        <v>1.007252925</v>
      </c>
      <c r="AA195" s="39">
        <v>0.95374681100000003</v>
      </c>
      <c r="AB195" s="39">
        <v>0.82104933199999997</v>
      </c>
      <c r="AC195" s="39">
        <v>1.007252925</v>
      </c>
      <c r="AD195" s="39">
        <v>-2</v>
      </c>
      <c r="AE195" s="39">
        <v>-2</v>
      </c>
      <c r="AF195" s="39">
        <v>0.29754046499999998</v>
      </c>
      <c r="AG195" s="39">
        <v>0.380517306</v>
      </c>
      <c r="AH195" s="39">
        <v>3.4666176999999999E-2</v>
      </c>
      <c r="AI195" s="39">
        <v>0.53873837700000005</v>
      </c>
      <c r="AJ195" s="39">
        <v>0.570868178</v>
      </c>
      <c r="AK195" s="39">
        <v>0.44865776200000002</v>
      </c>
      <c r="AL195" s="39">
        <v>0.69231652700000001</v>
      </c>
      <c r="AM195" s="39">
        <v>0.697814186</v>
      </c>
      <c r="AN195" s="39">
        <v>0.57748073</v>
      </c>
      <c r="AO195" s="39">
        <v>0.94580577499999996</v>
      </c>
      <c r="AP195" s="39">
        <v>-0.122739878</v>
      </c>
      <c r="AQ195" s="39">
        <v>-2</v>
      </c>
      <c r="AR195" s="39">
        <v>0.40725383599999998</v>
      </c>
      <c r="AS195" s="39">
        <v>0.68784437799999998</v>
      </c>
      <c r="AT195" s="39">
        <v>0.57043965699999999</v>
      </c>
      <c r="AU195" s="39">
        <v>0.82121953299999995</v>
      </c>
      <c r="AV195" s="39" t="s">
        <v>232</v>
      </c>
      <c r="AW195" s="39" t="s">
        <v>42</v>
      </c>
      <c r="AX195" s="39" t="s">
        <v>231</v>
      </c>
      <c r="AY195" s="39" t="s">
        <v>42</v>
      </c>
    </row>
    <row r="196" spans="1:51" x14ac:dyDescent="0.2">
      <c r="A196" s="40" t="str">
        <f t="shared" si="3"/>
        <v>FRDPROTEXNRC3JR</v>
      </c>
      <c r="B196" s="39">
        <v>195</v>
      </c>
      <c r="C196" s="39">
        <v>40</v>
      </c>
      <c r="D196" s="39">
        <v>0.53608092500000004</v>
      </c>
      <c r="E196" s="39">
        <v>5.2339296E-2</v>
      </c>
      <c r="F196" s="39">
        <v>1.05265513</v>
      </c>
      <c r="G196" s="39">
        <v>0.43349779100000002</v>
      </c>
      <c r="H196" s="39">
        <v>0.63866405999999998</v>
      </c>
      <c r="I196" s="39">
        <v>0.10920571499999999</v>
      </c>
      <c r="J196" s="39">
        <v>2.6588110000000002E-2</v>
      </c>
      <c r="K196" s="39">
        <v>0.19182332099999999</v>
      </c>
      <c r="L196" s="39">
        <v>0.33046288099999999</v>
      </c>
      <c r="M196" s="39">
        <v>0.16305860999999999</v>
      </c>
      <c r="N196" s="39">
        <v>0.43797639300000002</v>
      </c>
      <c r="O196" s="39">
        <v>-0.89014212699999995</v>
      </c>
      <c r="P196" s="39">
        <v>-0.95112222800000001</v>
      </c>
      <c r="Q196" s="39">
        <v>-0.82916202500000002</v>
      </c>
      <c r="R196" s="39">
        <v>-0.34864801400000001</v>
      </c>
      <c r="S196" s="39">
        <v>-2</v>
      </c>
      <c r="T196" s="39">
        <v>0.17804506</v>
      </c>
      <c r="U196" s="39">
        <v>0.619966656</v>
      </c>
      <c r="V196" s="39">
        <v>0.55250204300000005</v>
      </c>
      <c r="W196" s="39">
        <v>0.67194584199999996</v>
      </c>
      <c r="X196" s="39">
        <v>0.91209896899999998</v>
      </c>
      <c r="Y196" s="39">
        <v>0.76495552200000005</v>
      </c>
      <c r="Z196" s="39">
        <v>1.236931037</v>
      </c>
      <c r="AA196" s="39">
        <v>0.91329914700000003</v>
      </c>
      <c r="AB196" s="39">
        <v>0.80152800999999996</v>
      </c>
      <c r="AC196" s="39">
        <v>1.236931037</v>
      </c>
      <c r="AD196" s="39">
        <v>0.359447409</v>
      </c>
      <c r="AE196" s="39">
        <v>-2.9678057000000001E-2</v>
      </c>
      <c r="AF196" s="39">
        <v>0.495658665</v>
      </c>
      <c r="AG196" s="39">
        <v>0.569284444</v>
      </c>
      <c r="AH196" s="39">
        <v>0.45453296999999998</v>
      </c>
      <c r="AI196" s="39">
        <v>0.62559231100000001</v>
      </c>
      <c r="AJ196" s="39">
        <v>0.65944758000000003</v>
      </c>
      <c r="AK196" s="39">
        <v>0.61884693499999999</v>
      </c>
      <c r="AL196" s="39">
        <v>0.72499698700000004</v>
      </c>
      <c r="AM196" s="39">
        <v>0.74649853200000005</v>
      </c>
      <c r="AN196" s="39">
        <v>0.67944210400000005</v>
      </c>
      <c r="AO196" s="39">
        <v>0.91063940099999996</v>
      </c>
      <c r="AP196" s="39">
        <v>0.43257093400000002</v>
      </c>
      <c r="AQ196" s="39">
        <v>0.15976389999999999</v>
      </c>
      <c r="AR196" s="39">
        <v>0.56205316500000002</v>
      </c>
      <c r="AS196" s="39">
        <v>0.73594208100000003</v>
      </c>
      <c r="AT196" s="39">
        <v>0.64340693299999996</v>
      </c>
      <c r="AU196" s="39">
        <v>0.91052218799999995</v>
      </c>
      <c r="AV196" s="39" t="s">
        <v>233</v>
      </c>
      <c r="AW196" s="39" t="s">
        <v>42</v>
      </c>
      <c r="AX196" s="39" t="s">
        <v>231</v>
      </c>
      <c r="AY196" s="39" t="s">
        <v>42</v>
      </c>
    </row>
    <row r="197" spans="1:51" x14ac:dyDescent="0.2">
      <c r="A197" s="40" t="str">
        <f t="shared" si="3"/>
        <v>FRDPROTEXNRC3SR</v>
      </c>
      <c r="B197" s="39">
        <v>196</v>
      </c>
      <c r="C197" s="39">
        <v>62</v>
      </c>
      <c r="D197" s="39">
        <v>-9.2374395999999998E-2</v>
      </c>
      <c r="E197" s="39">
        <v>0.17175769299999999</v>
      </c>
      <c r="F197" s="39">
        <v>1.7727079729999999</v>
      </c>
      <c r="G197" s="39">
        <v>-0.42901328799999999</v>
      </c>
      <c r="H197" s="39">
        <v>0.244264496</v>
      </c>
      <c r="I197" s="39">
        <v>1.0842264669999999</v>
      </c>
      <c r="J197" s="39">
        <v>0.65356203199999996</v>
      </c>
      <c r="K197" s="39">
        <v>1.5148909020000001</v>
      </c>
      <c r="L197" s="39">
        <v>1.0412619590000001</v>
      </c>
      <c r="M197" s="39">
        <v>0.80843183500000004</v>
      </c>
      <c r="N197" s="39">
        <v>1.2308090439999999</v>
      </c>
      <c r="O197" s="39">
        <v>-2</v>
      </c>
      <c r="P197" s="39">
        <v>-2</v>
      </c>
      <c r="Q197" s="39">
        <v>-2</v>
      </c>
      <c r="R197" s="39">
        <v>-2</v>
      </c>
      <c r="S197" s="39">
        <v>-2</v>
      </c>
      <c r="T197" s="39">
        <v>-2</v>
      </c>
      <c r="U197" s="39">
        <v>0.27582326000000001</v>
      </c>
      <c r="V197" s="39">
        <v>-1.7843161E-2</v>
      </c>
      <c r="W197" s="39">
        <v>0.54075776200000003</v>
      </c>
      <c r="X197" s="39">
        <v>0.91163708700000001</v>
      </c>
      <c r="Y197" s="39">
        <v>0.80244935799999995</v>
      </c>
      <c r="Z197" s="39">
        <v>1.152715309</v>
      </c>
      <c r="AA197" s="39">
        <v>0.97242211899999997</v>
      </c>
      <c r="AB197" s="39">
        <v>0.81861046500000001</v>
      </c>
      <c r="AC197" s="39">
        <v>1.152715309</v>
      </c>
      <c r="AD197" s="39">
        <v>-2</v>
      </c>
      <c r="AE197" s="39">
        <v>-2</v>
      </c>
      <c r="AF197" s="39">
        <v>-1.1999179E-2</v>
      </c>
      <c r="AG197" s="39">
        <v>0.184820437</v>
      </c>
      <c r="AH197" s="39">
        <v>-0.15871974</v>
      </c>
      <c r="AI197" s="39">
        <v>0.30565826299999999</v>
      </c>
      <c r="AJ197" s="39">
        <v>0.42865538399999997</v>
      </c>
      <c r="AK197" s="39">
        <v>0.218252682</v>
      </c>
      <c r="AL197" s="39">
        <v>0.65308012100000001</v>
      </c>
      <c r="AM197" s="39">
        <v>0.65698675500000003</v>
      </c>
      <c r="AN197" s="39">
        <v>0.54023683300000003</v>
      </c>
      <c r="AO197" s="39">
        <v>0.85886505999999996</v>
      </c>
      <c r="AP197" s="39">
        <v>-0.24277545</v>
      </c>
      <c r="AQ197" s="39">
        <v>-2</v>
      </c>
      <c r="AR197" s="39">
        <v>0.123751928</v>
      </c>
      <c r="AS197" s="39">
        <v>0.58993518</v>
      </c>
      <c r="AT197" s="39">
        <v>0.39301056200000001</v>
      </c>
      <c r="AU197" s="39">
        <v>0.81396550700000003</v>
      </c>
      <c r="AV197" s="39" t="s">
        <v>235</v>
      </c>
      <c r="AW197" s="39" t="s">
        <v>42</v>
      </c>
      <c r="AX197" s="39" t="s">
        <v>231</v>
      </c>
      <c r="AY197" s="39" t="s">
        <v>42</v>
      </c>
    </row>
    <row r="198" spans="1:51" x14ac:dyDescent="0.2">
      <c r="A198" s="40" t="str">
        <f t="shared" si="3"/>
        <v>FRDPROTEQP1</v>
      </c>
      <c r="B198" s="39">
        <v>197</v>
      </c>
      <c r="C198" s="39">
        <v>111</v>
      </c>
      <c r="D198" s="39">
        <v>0.15457954800000001</v>
      </c>
      <c r="E198" s="39">
        <v>4.4539268999999999E-2</v>
      </c>
      <c r="F198" s="39">
        <v>0.30370101799999999</v>
      </c>
      <c r="G198" s="39">
        <v>6.7284184999999996E-2</v>
      </c>
      <c r="H198" s="39">
        <v>0.24187491</v>
      </c>
      <c r="I198" s="39">
        <v>0.75006364299999995</v>
      </c>
      <c r="J198" s="39">
        <v>0.56356864399999995</v>
      </c>
      <c r="K198" s="39">
        <v>0.93655864300000002</v>
      </c>
      <c r="L198" s="39">
        <v>0.86606214699999995</v>
      </c>
      <c r="M198" s="39">
        <v>0.75071209100000003</v>
      </c>
      <c r="N198" s="39">
        <v>0.96775960000000005</v>
      </c>
      <c r="O198" s="39">
        <v>-2</v>
      </c>
      <c r="P198" s="39">
        <v>-2</v>
      </c>
      <c r="Q198" s="39">
        <v>-2</v>
      </c>
      <c r="R198" s="39">
        <v>-2</v>
      </c>
      <c r="S198" s="39">
        <v>-2</v>
      </c>
      <c r="T198" s="39">
        <v>-2</v>
      </c>
      <c r="U198" s="39">
        <v>0.46247158500000002</v>
      </c>
      <c r="V198" s="39">
        <v>0.28893276200000001</v>
      </c>
      <c r="W198" s="39">
        <v>0.54604441800000003</v>
      </c>
      <c r="X198" s="39">
        <v>0.90155924300000001</v>
      </c>
      <c r="Y198" s="39">
        <v>0.82226094599999999</v>
      </c>
      <c r="Z198" s="39">
        <v>1.0065834339999999</v>
      </c>
      <c r="AA198" s="39">
        <v>0.96150759699999999</v>
      </c>
      <c r="AB198" s="39">
        <v>0.84202395100000005</v>
      </c>
      <c r="AC198" s="39">
        <v>1.0656956150000001</v>
      </c>
      <c r="AD198" s="39">
        <v>-6.7135168999999995E-2</v>
      </c>
      <c r="AE198" s="39">
        <v>-0.62897911299999998</v>
      </c>
      <c r="AF198" s="39">
        <v>0.13368138299999999</v>
      </c>
      <c r="AG198" s="39">
        <v>0.27821850300000001</v>
      </c>
      <c r="AH198" s="39">
        <v>0.22482539500000001</v>
      </c>
      <c r="AI198" s="39">
        <v>0.37823699900000002</v>
      </c>
      <c r="AJ198" s="39">
        <v>0.55076507799999996</v>
      </c>
      <c r="AK198" s="39">
        <v>0.47340119600000002</v>
      </c>
      <c r="AL198" s="39">
        <v>0.61478435799999998</v>
      </c>
      <c r="AM198" s="39">
        <v>0.69425226500000004</v>
      </c>
      <c r="AN198" s="39">
        <v>0.620694843</v>
      </c>
      <c r="AO198" s="39">
        <v>0.81656297799999999</v>
      </c>
      <c r="AP198" s="39">
        <v>0.10749547399999999</v>
      </c>
      <c r="AQ198" s="39">
        <v>-0.102446519</v>
      </c>
      <c r="AR198" s="39">
        <v>0.17649724999999999</v>
      </c>
      <c r="AS198" s="39">
        <v>0.65257368299999996</v>
      </c>
      <c r="AT198" s="39">
        <v>0.57756330899999997</v>
      </c>
      <c r="AU198" s="39">
        <v>0.74920872299999997</v>
      </c>
      <c r="AV198" s="39">
        <v>1</v>
      </c>
      <c r="AW198" s="39" t="s">
        <v>42</v>
      </c>
      <c r="AX198" s="39" t="s">
        <v>236</v>
      </c>
      <c r="AY198" s="39" t="s">
        <v>42</v>
      </c>
    </row>
    <row r="199" spans="1:51" x14ac:dyDescent="0.2">
      <c r="A199" s="40" t="str">
        <f t="shared" si="3"/>
        <v>FRDPROTEQP2</v>
      </c>
      <c r="B199" s="39">
        <v>198</v>
      </c>
      <c r="C199" s="39">
        <v>106</v>
      </c>
      <c r="D199" s="39">
        <v>0.25154151000000002</v>
      </c>
      <c r="E199" s="39">
        <v>0.135639184</v>
      </c>
      <c r="F199" s="39">
        <v>3.1139744359999999</v>
      </c>
      <c r="G199" s="39">
        <v>-1.4306404999999999E-2</v>
      </c>
      <c r="H199" s="39">
        <v>0.51738942499999996</v>
      </c>
      <c r="I199" s="39">
        <v>0.68718940699999997</v>
      </c>
      <c r="J199" s="39">
        <v>0.14198135000000001</v>
      </c>
      <c r="K199" s="39">
        <v>1.2323974630000001</v>
      </c>
      <c r="L199" s="39">
        <v>0.82896888199999996</v>
      </c>
      <c r="M199" s="39">
        <v>0.37680412699999999</v>
      </c>
      <c r="N199" s="39">
        <v>1.110133984</v>
      </c>
      <c r="O199" s="39">
        <v>-2</v>
      </c>
      <c r="P199" s="39">
        <v>-2</v>
      </c>
      <c r="Q199" s="39">
        <v>-0.17779724099999999</v>
      </c>
      <c r="R199" s="39">
        <v>-2</v>
      </c>
      <c r="S199" s="39">
        <v>-2</v>
      </c>
      <c r="T199" s="39">
        <v>-8.3033616000000005E-2</v>
      </c>
      <c r="U199" s="39">
        <v>0.57572165200000003</v>
      </c>
      <c r="V199" s="39">
        <v>0.47394623299999999</v>
      </c>
      <c r="W199" s="39">
        <v>0.61406173799999997</v>
      </c>
      <c r="X199" s="39">
        <v>0.93221627399999996</v>
      </c>
      <c r="Y199" s="39">
        <v>0.82545380599999996</v>
      </c>
      <c r="Z199" s="39">
        <v>1.236931037</v>
      </c>
      <c r="AA199" s="39">
        <v>0.96133333200000004</v>
      </c>
      <c r="AB199" s="39">
        <v>0.91163168500000002</v>
      </c>
      <c r="AC199" s="39">
        <v>1.236931037</v>
      </c>
      <c r="AD199" s="39">
        <v>-7.9883932000000005E-2</v>
      </c>
      <c r="AE199" s="39">
        <v>-2</v>
      </c>
      <c r="AF199" s="39">
        <v>0.265825641</v>
      </c>
      <c r="AG199" s="39">
        <v>0.42838322299999998</v>
      </c>
      <c r="AH199" s="39">
        <v>0.26534914100000001</v>
      </c>
      <c r="AI199" s="39">
        <v>0.57580672600000005</v>
      </c>
      <c r="AJ199" s="39">
        <v>0.62314937599999998</v>
      </c>
      <c r="AK199" s="39">
        <v>0.500821564</v>
      </c>
      <c r="AL199" s="39">
        <v>0.68737094200000004</v>
      </c>
      <c r="AM199" s="39">
        <v>0.72540211499999996</v>
      </c>
      <c r="AN199" s="39">
        <v>0.63141467200000001</v>
      </c>
      <c r="AO199" s="39">
        <v>1.0606896299999999</v>
      </c>
      <c r="AP199" s="39">
        <v>0.144064728</v>
      </c>
      <c r="AQ199" s="39">
        <v>-0.17987699200000001</v>
      </c>
      <c r="AR199" s="39">
        <v>0.37514596900000002</v>
      </c>
      <c r="AS199" s="39">
        <v>0.70966586899999995</v>
      </c>
      <c r="AT199" s="39">
        <v>0.62030205999999999</v>
      </c>
      <c r="AU199" s="39">
        <v>0.91084888900000005</v>
      </c>
      <c r="AV199" s="39">
        <v>2</v>
      </c>
      <c r="AW199" s="39" t="s">
        <v>42</v>
      </c>
      <c r="AX199" s="39" t="s">
        <v>236</v>
      </c>
      <c r="AY199" s="39" t="s">
        <v>42</v>
      </c>
    </row>
    <row r="200" spans="1:51" x14ac:dyDescent="0.2">
      <c r="A200" s="40" t="str">
        <f t="shared" si="3"/>
        <v>FRDGRASEVARtotal</v>
      </c>
      <c r="B200" s="39">
        <v>199</v>
      </c>
      <c r="C200" s="39">
        <v>198</v>
      </c>
      <c r="D200" s="39">
        <v>-0.261284823</v>
      </c>
      <c r="E200" s="39">
        <v>1.6913940999999998E-2</v>
      </c>
      <c r="F200" s="39">
        <v>0.94762394100000003</v>
      </c>
      <c r="G200" s="39">
        <v>-0.294435538</v>
      </c>
      <c r="H200" s="39">
        <v>-0.228134109</v>
      </c>
      <c r="I200" s="39">
        <v>6.2892470000000006E-2</v>
      </c>
      <c r="J200" s="39">
        <v>4.0678574000000002E-2</v>
      </c>
      <c r="K200" s="39">
        <v>8.5106367000000002E-2</v>
      </c>
      <c r="L200" s="39">
        <v>0.25078371199999999</v>
      </c>
      <c r="M200" s="39">
        <v>0.20168929999999999</v>
      </c>
      <c r="N200" s="39">
        <v>0.29172995499999999</v>
      </c>
      <c r="O200" s="39">
        <v>-1.015812645</v>
      </c>
      <c r="P200" s="39">
        <v>-1.3655193830000001</v>
      </c>
      <c r="Q200" s="39">
        <v>-0.59867537400000004</v>
      </c>
      <c r="R200" s="39">
        <v>-0.60076056</v>
      </c>
      <c r="S200" s="39">
        <v>-1.1295341219999999</v>
      </c>
      <c r="T200" s="39">
        <v>-0.58166452899999999</v>
      </c>
      <c r="U200" s="39">
        <v>-0.19955746699999999</v>
      </c>
      <c r="V200" s="39">
        <v>-0.27261980600000002</v>
      </c>
      <c r="W200" s="39">
        <v>-0.14731701699999999</v>
      </c>
      <c r="X200" s="39">
        <v>1.0868335E-2</v>
      </c>
      <c r="Y200" s="39">
        <v>1.338554E-3</v>
      </c>
      <c r="Z200" s="39">
        <v>2.0924297000000001E-2</v>
      </c>
      <c r="AA200" s="39">
        <v>2.0344101999999999E-2</v>
      </c>
      <c r="AB200" s="39">
        <v>7.108418E-3</v>
      </c>
      <c r="AC200" s="39">
        <v>0.17557541300000001</v>
      </c>
      <c r="AD200" s="39">
        <v>-0.40776759600000001</v>
      </c>
      <c r="AE200" s="39">
        <v>-0.45457919299999999</v>
      </c>
      <c r="AF200" s="39">
        <v>-0.39555495400000001</v>
      </c>
      <c r="AG200" s="39">
        <v>-0.26328596700000001</v>
      </c>
      <c r="AH200" s="39">
        <v>-0.35805658000000001</v>
      </c>
      <c r="AI200" s="39">
        <v>-0.20057993800000001</v>
      </c>
      <c r="AJ200" s="39">
        <v>-0.150824711</v>
      </c>
      <c r="AK200" s="39">
        <v>-0.19998785699999999</v>
      </c>
      <c r="AL200" s="39">
        <v>-0.114688108</v>
      </c>
      <c r="AM200" s="39">
        <v>-6.7365020999999997E-2</v>
      </c>
      <c r="AN200" s="39">
        <v>-0.109333333</v>
      </c>
      <c r="AO200" s="39">
        <v>-3.2562289000000001E-2</v>
      </c>
      <c r="AP200" s="39">
        <v>-0.39001160499999998</v>
      </c>
      <c r="AQ200" s="39">
        <v>-0.40547641800000001</v>
      </c>
      <c r="AR200" s="39">
        <v>-0.37273952700000001</v>
      </c>
      <c r="AS200" s="39">
        <v>-9.7648867E-2</v>
      </c>
      <c r="AT200" s="39">
        <v>-0.12661007699999999</v>
      </c>
      <c r="AU200" s="39">
        <v>-5.8818627999999998E-2</v>
      </c>
      <c r="AV200" s="39" t="s">
        <v>224</v>
      </c>
      <c r="AW200" s="39" t="s">
        <v>40</v>
      </c>
      <c r="AX200" s="39" t="s">
        <v>0</v>
      </c>
      <c r="AY200" s="39" t="s">
        <v>40</v>
      </c>
    </row>
    <row r="201" spans="1:51" x14ac:dyDescent="0.2">
      <c r="A201" s="40" t="str">
        <f t="shared" si="3"/>
        <v>FRDGRASGEDAD0-5m</v>
      </c>
      <c r="B201" s="39">
        <v>200</v>
      </c>
      <c r="C201" s="39">
        <v>12</v>
      </c>
      <c r="D201" s="39">
        <v>-0.54799635300000005</v>
      </c>
      <c r="E201" s="39">
        <v>0.31942455800000003</v>
      </c>
      <c r="F201" s="39">
        <v>3.8520379380000001</v>
      </c>
      <c r="G201" s="39">
        <v>-1.1740569830000001</v>
      </c>
      <c r="H201" s="39">
        <v>7.8064277000000001E-2</v>
      </c>
      <c r="I201" s="39">
        <v>0.35371083800000003</v>
      </c>
      <c r="J201" s="39">
        <v>0.145759307</v>
      </c>
      <c r="K201" s="39">
        <v>0.56166236800000002</v>
      </c>
      <c r="L201" s="39">
        <v>0.59473593999999996</v>
      </c>
      <c r="M201" s="39">
        <v>0.38178437300000001</v>
      </c>
      <c r="N201" s="39">
        <v>0.74944137099999997</v>
      </c>
      <c r="O201" s="39">
        <v>-1.3269063830000001</v>
      </c>
      <c r="P201" s="39">
        <v>-2</v>
      </c>
      <c r="Q201" s="39">
        <v>-1.323216685</v>
      </c>
      <c r="R201" s="39">
        <v>-1.3232952520000001</v>
      </c>
      <c r="S201" s="39">
        <v>-1.3269849490000001</v>
      </c>
      <c r="T201" s="39">
        <v>-1.319605554</v>
      </c>
      <c r="U201" s="39">
        <v>-0.245611474</v>
      </c>
      <c r="V201" s="39">
        <v>-2</v>
      </c>
      <c r="W201" s="39">
        <v>1.782893E-3</v>
      </c>
      <c r="X201" s="39">
        <v>-6.8411156000000001E-2</v>
      </c>
      <c r="Y201" s="39">
        <v>-0.23135507899999999</v>
      </c>
      <c r="Z201" s="39">
        <v>1.782893E-3</v>
      </c>
      <c r="AA201" s="39">
        <v>-4.8168338999999998E-2</v>
      </c>
      <c r="AB201" s="39">
        <v>-7.5645447000000005E-2</v>
      </c>
      <c r="AC201" s="39">
        <v>1.782893E-3</v>
      </c>
      <c r="AD201" s="39">
        <v>-1.29621177</v>
      </c>
      <c r="AE201" s="39">
        <v>-1.2999014680000001</v>
      </c>
      <c r="AF201" s="39">
        <v>-1.292522073</v>
      </c>
      <c r="AG201" s="39">
        <v>-0.29042843400000001</v>
      </c>
      <c r="AH201" s="39">
        <v>-2</v>
      </c>
      <c r="AI201" s="39">
        <v>-6.8011008999999997E-2</v>
      </c>
      <c r="AJ201" s="39">
        <v>-0.20079451500000001</v>
      </c>
      <c r="AK201" s="39">
        <v>-1.323503329</v>
      </c>
      <c r="AL201" s="39">
        <v>1.782893E-3</v>
      </c>
      <c r="AM201" s="39">
        <v>-0.12049442</v>
      </c>
      <c r="AN201" s="39">
        <v>-0.29858051800000002</v>
      </c>
      <c r="AO201" s="39">
        <v>1.782893E-3</v>
      </c>
      <c r="AP201" s="39">
        <v>-1.2871839430000001</v>
      </c>
      <c r="AQ201" s="39">
        <v>-1.2908736409999999</v>
      </c>
      <c r="AR201" s="39">
        <v>-1.2834942460000001</v>
      </c>
      <c r="AS201" s="39">
        <v>-0.13785550799999999</v>
      </c>
      <c r="AT201" s="39">
        <v>-1.2724125639999999</v>
      </c>
      <c r="AU201" s="39">
        <v>1.782893E-3</v>
      </c>
      <c r="AV201" s="39" t="s">
        <v>12</v>
      </c>
      <c r="AW201" s="39" t="s">
        <v>40</v>
      </c>
      <c r="AX201" s="39" t="s">
        <v>225</v>
      </c>
      <c r="AY201" s="39" t="s">
        <v>40</v>
      </c>
    </row>
    <row r="202" spans="1:51" x14ac:dyDescent="0.2">
      <c r="A202" s="40" t="str">
        <f t="shared" si="3"/>
        <v>FRDGRASGEDAD6-11m</v>
      </c>
      <c r="B202" s="39">
        <v>201</v>
      </c>
      <c r="C202" s="39">
        <v>62</v>
      </c>
      <c r="D202" s="39">
        <v>-0.38912955199999999</v>
      </c>
      <c r="E202" s="39">
        <v>3.0581423E-2</v>
      </c>
      <c r="F202" s="39">
        <v>0.68431396300000003</v>
      </c>
      <c r="G202" s="39">
        <v>-0.44906803899999997</v>
      </c>
      <c r="H202" s="39">
        <v>-0.32919106399999998</v>
      </c>
      <c r="I202" s="39">
        <v>8.9510702999999997E-2</v>
      </c>
      <c r="J202" s="39">
        <v>3.8948877999999999E-2</v>
      </c>
      <c r="K202" s="39">
        <v>0.140072528</v>
      </c>
      <c r="L202" s="39">
        <v>0.29918339399999999</v>
      </c>
      <c r="M202" s="39">
        <v>0.19735470199999999</v>
      </c>
      <c r="N202" s="39">
        <v>0.374262645</v>
      </c>
      <c r="O202" s="39">
        <v>-1.370533945</v>
      </c>
      <c r="P202" s="39">
        <v>-1.5727007580000001</v>
      </c>
      <c r="Q202" s="39">
        <v>-1.0295931920000001</v>
      </c>
      <c r="R202" s="39">
        <v>-1.100031757</v>
      </c>
      <c r="S202" s="39">
        <v>-1.4691255480000001</v>
      </c>
      <c r="T202" s="39">
        <v>-0.99693146300000002</v>
      </c>
      <c r="U202" s="39">
        <v>-0.39001841300000001</v>
      </c>
      <c r="V202" s="39">
        <v>-0.48484597000000001</v>
      </c>
      <c r="W202" s="39">
        <v>-0.24231713099999999</v>
      </c>
      <c r="X202" s="39">
        <v>-9.8751700000000008E-3</v>
      </c>
      <c r="Y202" s="39">
        <v>-7.0340558999999997E-2</v>
      </c>
      <c r="Z202" s="39">
        <v>1.1771296000000001E-2</v>
      </c>
      <c r="AA202" s="39">
        <v>6.6115549999999999E-3</v>
      </c>
      <c r="AB202" s="39">
        <v>-5.6588607999999999E-2</v>
      </c>
      <c r="AC202" s="39">
        <v>1.1771296000000001E-2</v>
      </c>
      <c r="AD202" s="39">
        <v>-0.57375895700000001</v>
      </c>
      <c r="AE202" s="39">
        <v>-0.59379836399999997</v>
      </c>
      <c r="AF202" s="39">
        <v>-0.52161370299999998</v>
      </c>
      <c r="AG202" s="39">
        <v>-0.43931894599999999</v>
      </c>
      <c r="AH202" s="39">
        <v>-0.49613020600000002</v>
      </c>
      <c r="AI202" s="39">
        <v>-0.38950461400000003</v>
      </c>
      <c r="AJ202" s="39">
        <v>-0.34237023</v>
      </c>
      <c r="AK202" s="39">
        <v>-0.44625362099999999</v>
      </c>
      <c r="AL202" s="39">
        <v>-0.114741046</v>
      </c>
      <c r="AM202" s="39">
        <v>-0.12440860199999999</v>
      </c>
      <c r="AN202" s="39">
        <v>-0.24060523</v>
      </c>
      <c r="AO202" s="39">
        <v>-5.2719079000000002E-2</v>
      </c>
      <c r="AP202" s="39">
        <v>-0.52898603300000002</v>
      </c>
      <c r="AQ202" s="39">
        <v>-0.58562934</v>
      </c>
      <c r="AR202" s="39">
        <v>-0.48217521699999999</v>
      </c>
      <c r="AS202" s="39">
        <v>-0.16978385200000001</v>
      </c>
      <c r="AT202" s="39">
        <v>-0.27119908300000001</v>
      </c>
      <c r="AU202" s="39">
        <v>-6.6414386000000006E-2</v>
      </c>
      <c r="AV202" s="39" t="s">
        <v>13</v>
      </c>
      <c r="AW202" s="39" t="s">
        <v>40</v>
      </c>
      <c r="AX202" s="39" t="s">
        <v>225</v>
      </c>
      <c r="AY202" s="39" t="s">
        <v>40</v>
      </c>
    </row>
    <row r="203" spans="1:51" x14ac:dyDescent="0.2">
      <c r="A203" s="40" t="str">
        <f t="shared" si="3"/>
        <v>FRDGRASGEDAD12-17m</v>
      </c>
      <c r="B203" s="39">
        <v>202</v>
      </c>
      <c r="C203" s="39">
        <v>76</v>
      </c>
      <c r="D203" s="39">
        <v>-0.21580374799999999</v>
      </c>
      <c r="E203" s="39">
        <v>2.6798367999999999E-2</v>
      </c>
      <c r="F203" s="39">
        <v>2.2671253899999999</v>
      </c>
      <c r="G203" s="39">
        <v>-0.26832758499999998</v>
      </c>
      <c r="H203" s="39">
        <v>-0.163279911</v>
      </c>
      <c r="I203" s="39">
        <v>2.5222147E-2</v>
      </c>
      <c r="J203" s="39">
        <v>1.7814591000000001E-2</v>
      </c>
      <c r="K203" s="39">
        <v>3.2629701999999997E-2</v>
      </c>
      <c r="L203" s="39">
        <v>0.15881482</v>
      </c>
      <c r="M203" s="39">
        <v>0.13347131300000001</v>
      </c>
      <c r="N203" s="39">
        <v>0.180636935</v>
      </c>
      <c r="O203" s="39">
        <v>-0.59717209999999998</v>
      </c>
      <c r="P203" s="39">
        <v>-0.61144502300000003</v>
      </c>
      <c r="Q203" s="39">
        <v>-0.57851217499999996</v>
      </c>
      <c r="R203" s="39">
        <v>-0.57539067300000002</v>
      </c>
      <c r="S203" s="39">
        <v>-0.75838339399999999</v>
      </c>
      <c r="T203" s="39">
        <v>-0.419346726</v>
      </c>
      <c r="U203" s="39">
        <v>-0.17242107000000001</v>
      </c>
      <c r="V203" s="39">
        <v>-0.25021443999999998</v>
      </c>
      <c r="W203" s="39">
        <v>-0.14305859900000001</v>
      </c>
      <c r="X203" s="39">
        <v>1.6951002999999999E-2</v>
      </c>
      <c r="Y203" s="39">
        <v>-2.6734569999999999E-2</v>
      </c>
      <c r="Z203" s="39">
        <v>3.2606386000000001E-2</v>
      </c>
      <c r="AA203" s="39">
        <v>2.0596466000000001E-2</v>
      </c>
      <c r="AB203" s="39">
        <v>1.298993E-3</v>
      </c>
      <c r="AC203" s="39">
        <v>9.8432168E-2</v>
      </c>
      <c r="AD203" s="39">
        <v>-0.378571883</v>
      </c>
      <c r="AE203" s="39">
        <v>-0.41688102900000001</v>
      </c>
      <c r="AF203" s="39">
        <v>-0.290635376</v>
      </c>
      <c r="AG203" s="39">
        <v>-0.23568684600000001</v>
      </c>
      <c r="AH203" s="39">
        <v>-0.34531195100000001</v>
      </c>
      <c r="AI203" s="39">
        <v>-0.16893972800000001</v>
      </c>
      <c r="AJ203" s="39">
        <v>-0.16212997600000001</v>
      </c>
      <c r="AK203" s="39">
        <v>-0.19120050799999999</v>
      </c>
      <c r="AL203" s="39">
        <v>-0.12223693400000001</v>
      </c>
      <c r="AM203" s="39">
        <v>-9.5314887000000001E-2</v>
      </c>
      <c r="AN203" s="39">
        <v>-0.140691187</v>
      </c>
      <c r="AO203" s="39">
        <v>1.5639574E-2</v>
      </c>
      <c r="AP203" s="39">
        <v>-0.34166372900000003</v>
      </c>
      <c r="AQ203" s="39">
        <v>-0.40583286899999998</v>
      </c>
      <c r="AR203" s="39">
        <v>-0.23897850800000001</v>
      </c>
      <c r="AS203" s="39">
        <v>-0.118312652</v>
      </c>
      <c r="AT203" s="39">
        <v>-0.152580247</v>
      </c>
      <c r="AU203" s="39">
        <v>-4.2452046E-2</v>
      </c>
      <c r="AV203" s="39" t="s">
        <v>14</v>
      </c>
      <c r="AW203" s="39" t="s">
        <v>40</v>
      </c>
      <c r="AX203" s="39" t="s">
        <v>225</v>
      </c>
      <c r="AY203" s="39" t="s">
        <v>40</v>
      </c>
    </row>
    <row r="204" spans="1:51" x14ac:dyDescent="0.2">
      <c r="A204" s="40" t="str">
        <f t="shared" si="3"/>
        <v>FRDGRASGEDAD18-23m</v>
      </c>
      <c r="B204" s="39">
        <v>203</v>
      </c>
      <c r="C204" s="39">
        <v>48</v>
      </c>
      <c r="D204" s="39">
        <v>-0.15933054299999999</v>
      </c>
      <c r="E204" s="39">
        <v>3.3040106999999999E-2</v>
      </c>
      <c r="F204" s="39">
        <v>2.2759268389999998</v>
      </c>
      <c r="G204" s="39">
        <v>-0.224087963</v>
      </c>
      <c r="H204" s="39">
        <v>-9.4573121999999996E-2</v>
      </c>
      <c r="I204" s="39">
        <v>2.4132345999999999E-2</v>
      </c>
      <c r="J204" s="39">
        <v>1.2014967999999999E-2</v>
      </c>
      <c r="K204" s="39">
        <v>3.6249722999999998E-2</v>
      </c>
      <c r="L204" s="39">
        <v>0.15534588999999999</v>
      </c>
      <c r="M204" s="39">
        <v>0.109612812</v>
      </c>
      <c r="N204" s="39">
        <v>0.190393599</v>
      </c>
      <c r="O204" s="39">
        <v>-0.49225109299999997</v>
      </c>
      <c r="P204" s="39">
        <v>-0.493381666</v>
      </c>
      <c r="Q204" s="39">
        <v>-0.401132883</v>
      </c>
      <c r="R204" s="39">
        <v>-0.44964346100000002</v>
      </c>
      <c r="S204" s="39">
        <v>-0.493381666</v>
      </c>
      <c r="T204" s="39">
        <v>-0.39909568400000001</v>
      </c>
      <c r="U204" s="39">
        <v>-0.116423079</v>
      </c>
      <c r="V204" s="39">
        <v>-0.24672782800000001</v>
      </c>
      <c r="W204" s="39">
        <v>-6.7415514999999995E-2</v>
      </c>
      <c r="X204" s="39">
        <v>1.5754773999999999E-2</v>
      </c>
      <c r="Y204" s="39">
        <v>-1.644389E-3</v>
      </c>
      <c r="Z204" s="39">
        <v>0.17557541300000001</v>
      </c>
      <c r="AA204" s="39">
        <v>4.0658009000000002E-2</v>
      </c>
      <c r="AB204" s="39">
        <v>1.489195E-3</v>
      </c>
      <c r="AC204" s="39">
        <v>0.17557541300000001</v>
      </c>
      <c r="AD204" s="39">
        <v>-0.32741726599999998</v>
      </c>
      <c r="AE204" s="39">
        <v>-0.424050382</v>
      </c>
      <c r="AF204" s="39">
        <v>-0.22854959599999999</v>
      </c>
      <c r="AG204" s="39">
        <v>-0.15203661700000001</v>
      </c>
      <c r="AH204" s="39">
        <v>-0.33105037799999998</v>
      </c>
      <c r="AI204" s="39">
        <v>-9.9575009000000006E-2</v>
      </c>
      <c r="AJ204" s="39">
        <v>-0.104823578</v>
      </c>
      <c r="AK204" s="39">
        <v>-0.14950814800000001</v>
      </c>
      <c r="AL204" s="39">
        <v>-3.2482451000000002E-2</v>
      </c>
      <c r="AM204" s="39">
        <v>-3.1333328000000001E-2</v>
      </c>
      <c r="AN204" s="39">
        <v>-8.6971202999999997E-2</v>
      </c>
      <c r="AO204" s="39">
        <v>1.7364467000000001E-2</v>
      </c>
      <c r="AP204" s="39">
        <v>-0.312389527</v>
      </c>
      <c r="AQ204" s="39">
        <v>-0.46413596299999998</v>
      </c>
      <c r="AR204" s="39">
        <v>-0.133046578</v>
      </c>
      <c r="AS204" s="39">
        <v>-5.5506036000000002E-2</v>
      </c>
      <c r="AT204" s="39">
        <v>-0.10894540799999999</v>
      </c>
      <c r="AU204" s="39">
        <v>6.0944299999999999E-4</v>
      </c>
      <c r="AV204" s="39" t="s">
        <v>15</v>
      </c>
      <c r="AW204" s="39" t="s">
        <v>40</v>
      </c>
      <c r="AX204" s="39" t="s">
        <v>225</v>
      </c>
      <c r="AY204" s="39" t="s">
        <v>40</v>
      </c>
    </row>
    <row r="205" spans="1:51" x14ac:dyDescent="0.2">
      <c r="A205" s="40" t="str">
        <f t="shared" si="3"/>
        <v>FRDGRASSexoM</v>
      </c>
      <c r="B205" s="39">
        <v>204</v>
      </c>
      <c r="C205" s="39">
        <v>100</v>
      </c>
      <c r="D205" s="39">
        <v>-0.27121334800000002</v>
      </c>
      <c r="E205" s="39">
        <v>2.6681672E-2</v>
      </c>
      <c r="F205" s="39">
        <v>0.790349368</v>
      </c>
      <c r="G205" s="39">
        <v>-0.323508464</v>
      </c>
      <c r="H205" s="39">
        <v>-0.21891823199999999</v>
      </c>
      <c r="I205" s="39">
        <v>9.4924826000000004E-2</v>
      </c>
      <c r="J205" s="39">
        <v>4.5119738E-2</v>
      </c>
      <c r="K205" s="39">
        <v>0.14472991399999999</v>
      </c>
      <c r="L205" s="39">
        <v>0.30809872799999999</v>
      </c>
      <c r="M205" s="39">
        <v>0.21241407200000001</v>
      </c>
      <c r="N205" s="39">
        <v>0.38043385000000002</v>
      </c>
      <c r="O205" s="39">
        <v>-1.2749924859999999</v>
      </c>
      <c r="P205" s="39">
        <v>-1.509191969</v>
      </c>
      <c r="Q205" s="39">
        <v>-1.121511532</v>
      </c>
      <c r="R205" s="39">
        <v>-1.08527</v>
      </c>
      <c r="S205" s="39">
        <v>-1.796109306</v>
      </c>
      <c r="T205" s="39">
        <v>-0.58716588599999997</v>
      </c>
      <c r="U205" s="39">
        <v>-0.169166914</v>
      </c>
      <c r="V205" s="39">
        <v>-0.23840673600000001</v>
      </c>
      <c r="W205" s="39">
        <v>-0.117807307</v>
      </c>
      <c r="X205" s="39">
        <v>1.3793171999999999E-2</v>
      </c>
      <c r="Y205" s="39">
        <v>-2.5733689999999998E-3</v>
      </c>
      <c r="Z205" s="39">
        <v>4.9121105999999998E-2</v>
      </c>
      <c r="AA205" s="39">
        <v>2.0305342000000001E-2</v>
      </c>
      <c r="AB205" s="39">
        <v>4.669515E-3</v>
      </c>
      <c r="AC205" s="39">
        <v>4.9121105999999998E-2</v>
      </c>
      <c r="AD205" s="39">
        <v>-0.41411692900000002</v>
      </c>
      <c r="AE205" s="39">
        <v>-0.50979421700000005</v>
      </c>
      <c r="AF205" s="39">
        <v>-0.39264121299999999</v>
      </c>
      <c r="AG205" s="39">
        <v>-0.20056573699999999</v>
      </c>
      <c r="AH205" s="39">
        <v>-0.38687898199999998</v>
      </c>
      <c r="AI205" s="39">
        <v>-0.156324769</v>
      </c>
      <c r="AJ205" s="39">
        <v>-0.122964087</v>
      </c>
      <c r="AK205" s="39">
        <v>-0.17107793499999999</v>
      </c>
      <c r="AL205" s="39">
        <v>-8.0556354999999996E-2</v>
      </c>
      <c r="AM205" s="39">
        <v>-5.8876138000000001E-2</v>
      </c>
      <c r="AN205" s="39">
        <v>-9.5736584E-2</v>
      </c>
      <c r="AO205" s="39">
        <v>4.2550900000000002E-4</v>
      </c>
      <c r="AP205" s="39">
        <v>-0.39432792</v>
      </c>
      <c r="AQ205" s="39">
        <v>-0.45157944700000002</v>
      </c>
      <c r="AR205" s="39">
        <v>-0.365203799</v>
      </c>
      <c r="AS205" s="39">
        <v>-6.7604654E-2</v>
      </c>
      <c r="AT205" s="39">
        <v>-0.115236676</v>
      </c>
      <c r="AU205" s="39">
        <v>-3.3041864999999997E-2</v>
      </c>
      <c r="AV205" s="39" t="s">
        <v>16</v>
      </c>
      <c r="AW205" s="39" t="s">
        <v>40</v>
      </c>
      <c r="AX205" s="39" t="s">
        <v>226</v>
      </c>
      <c r="AY205" s="39" t="s">
        <v>40</v>
      </c>
    </row>
    <row r="206" spans="1:51" x14ac:dyDescent="0.2">
      <c r="A206" s="40" t="str">
        <f t="shared" si="3"/>
        <v>FRDGRASSexoF</v>
      </c>
      <c r="B206" s="39">
        <v>205</v>
      </c>
      <c r="C206" s="39">
        <v>98</v>
      </c>
      <c r="D206" s="39">
        <v>-0.25174299500000002</v>
      </c>
      <c r="E206" s="39">
        <v>1.8370336000000001E-2</v>
      </c>
      <c r="F206" s="39">
        <v>1.0676100289999999</v>
      </c>
      <c r="G206" s="39">
        <v>-0.28774819200000001</v>
      </c>
      <c r="H206" s="39">
        <v>-0.21573779800000001</v>
      </c>
      <c r="I206" s="39">
        <v>3.2543374999999999E-2</v>
      </c>
      <c r="J206" s="39">
        <v>2.3019168E-2</v>
      </c>
      <c r="K206" s="39">
        <v>4.2067581E-2</v>
      </c>
      <c r="L206" s="39">
        <v>0.18039782400000001</v>
      </c>
      <c r="M206" s="39">
        <v>0.15172069199999999</v>
      </c>
      <c r="N206" s="39">
        <v>0.20510382999999999</v>
      </c>
      <c r="O206" s="39">
        <v>-0.60028492499999997</v>
      </c>
      <c r="P206" s="39">
        <v>-1.3290011660000001</v>
      </c>
      <c r="Q206" s="39">
        <v>-0.57178457599999999</v>
      </c>
      <c r="R206" s="39">
        <v>-0.59634056899999999</v>
      </c>
      <c r="S206" s="39">
        <v>-0.69385767399999998</v>
      </c>
      <c r="T206" s="39">
        <v>-0.54921672600000004</v>
      </c>
      <c r="U206" s="39">
        <v>-0.242302293</v>
      </c>
      <c r="V206" s="39">
        <v>-0.32685044699999999</v>
      </c>
      <c r="W206" s="39">
        <v>-0.16916987999999999</v>
      </c>
      <c r="X206" s="39">
        <v>6.1938729999999999E-3</v>
      </c>
      <c r="Y206" s="39">
        <v>-4.2929097999999999E-2</v>
      </c>
      <c r="Z206" s="39">
        <v>0.17557541300000001</v>
      </c>
      <c r="AA206" s="39">
        <v>1.2645712E-2</v>
      </c>
      <c r="AB206" s="39">
        <v>-8.2195059999999997E-3</v>
      </c>
      <c r="AC206" s="39">
        <v>0.17557541300000001</v>
      </c>
      <c r="AD206" s="39">
        <v>-0.40780861600000001</v>
      </c>
      <c r="AE206" s="39">
        <v>-0.46677683800000003</v>
      </c>
      <c r="AF206" s="39">
        <v>-0.38524997300000002</v>
      </c>
      <c r="AG206" s="39">
        <v>-0.27553555299999999</v>
      </c>
      <c r="AH206" s="39">
        <v>-0.34330128799999998</v>
      </c>
      <c r="AI206" s="39">
        <v>-0.241108301</v>
      </c>
      <c r="AJ206" s="39">
        <v>-0.18324921199999999</v>
      </c>
      <c r="AK206" s="39">
        <v>-0.24611474</v>
      </c>
      <c r="AL206" s="39">
        <v>-0.13318972800000001</v>
      </c>
      <c r="AM206" s="39">
        <v>-0.10839424</v>
      </c>
      <c r="AN206" s="39">
        <v>-0.152915152</v>
      </c>
      <c r="AO206" s="39">
        <v>2.611651E-3</v>
      </c>
      <c r="AP206" s="39">
        <v>-0.38776734200000001</v>
      </c>
      <c r="AQ206" s="39">
        <v>-0.407801356</v>
      </c>
      <c r="AR206" s="39">
        <v>-0.342011275</v>
      </c>
      <c r="AS206" s="39">
        <v>-0.13226869199999999</v>
      </c>
      <c r="AT206" s="39">
        <v>-0.172107385</v>
      </c>
      <c r="AU206" s="39">
        <v>-4.6144361000000002E-2</v>
      </c>
      <c r="AV206" s="39" t="s">
        <v>17</v>
      </c>
      <c r="AW206" s="39" t="s">
        <v>40</v>
      </c>
      <c r="AX206" s="39" t="s">
        <v>226</v>
      </c>
      <c r="AY206" s="39" t="s">
        <v>40</v>
      </c>
    </row>
    <row r="207" spans="1:51" x14ac:dyDescent="0.2">
      <c r="A207" s="40" t="str">
        <f t="shared" si="3"/>
        <v>FRDGRASEstratoAlto</v>
      </c>
      <c r="B207" s="39">
        <v>206</v>
      </c>
      <c r="C207" s="39">
        <v>34</v>
      </c>
      <c r="D207" s="39">
        <v>-0.180834407</v>
      </c>
      <c r="E207" s="39">
        <v>1.9085410000000001E-2</v>
      </c>
      <c r="F207" s="39">
        <v>0.18577220799999999</v>
      </c>
      <c r="G207" s="39">
        <v>-0.21824112300000001</v>
      </c>
      <c r="H207" s="39">
        <v>-0.143427691</v>
      </c>
      <c r="I207" s="39">
        <v>7.0248913999999996E-2</v>
      </c>
      <c r="J207" s="39">
        <v>-8.5334680000000007E-3</v>
      </c>
      <c r="K207" s="39">
        <v>0.14903129700000001</v>
      </c>
      <c r="L207" s="39">
        <v>0.265045117</v>
      </c>
      <c r="M207" s="39" t="s">
        <v>234</v>
      </c>
      <c r="N207" s="39">
        <v>0.38604571799999998</v>
      </c>
      <c r="O207" s="39">
        <v>-1.43293877</v>
      </c>
      <c r="P207" s="39">
        <v>-1.5727007580000001</v>
      </c>
      <c r="Q207" s="39">
        <v>-0.51104298000000004</v>
      </c>
      <c r="R207" s="39">
        <v>-0.69126753900000004</v>
      </c>
      <c r="S207" s="39">
        <v>-1.5727007580000001</v>
      </c>
      <c r="T207" s="39">
        <v>-0.382304476</v>
      </c>
      <c r="U207" s="39">
        <v>-0.117001244</v>
      </c>
      <c r="V207" s="39">
        <v>-0.21601683399999999</v>
      </c>
      <c r="W207" s="39">
        <v>-6.5232743999999995E-2</v>
      </c>
      <c r="X207" s="39">
        <v>1.315854E-2</v>
      </c>
      <c r="Y207" s="39">
        <v>-2.4384532E-2</v>
      </c>
      <c r="Z207" s="39">
        <v>3.5340462000000003E-2</v>
      </c>
      <c r="AA207" s="39">
        <v>1.6115635999999999E-2</v>
      </c>
      <c r="AB207" s="39">
        <v>-1.7340675E-2</v>
      </c>
      <c r="AC207" s="39">
        <v>3.5340462000000003E-2</v>
      </c>
      <c r="AD207" s="39">
        <v>-0.26087465799999998</v>
      </c>
      <c r="AE207" s="39">
        <v>-0.36220455099999999</v>
      </c>
      <c r="AF207" s="39">
        <v>-0.182417567</v>
      </c>
      <c r="AG207" s="39">
        <v>-0.16136170499999999</v>
      </c>
      <c r="AH207" s="39">
        <v>-0.27692189499999997</v>
      </c>
      <c r="AI207" s="39">
        <v>-9.9970051000000004E-2</v>
      </c>
      <c r="AJ207" s="39">
        <v>-0.10161925500000001</v>
      </c>
      <c r="AK207" s="39">
        <v>-0.179833822</v>
      </c>
      <c r="AL207" s="39">
        <v>-2.4044755000000001E-2</v>
      </c>
      <c r="AM207" s="39">
        <v>-4.6371991000000001E-2</v>
      </c>
      <c r="AN207" s="39">
        <v>-0.103758772</v>
      </c>
      <c r="AO207" s="39">
        <v>3.5340462000000003E-2</v>
      </c>
      <c r="AP207" s="39">
        <v>-0.22469307399999999</v>
      </c>
      <c r="AQ207" s="39">
        <v>-0.34042960500000002</v>
      </c>
      <c r="AR207" s="39">
        <v>-0.16897988999999999</v>
      </c>
      <c r="AS207" s="39">
        <v>-6.3712111000000002E-2</v>
      </c>
      <c r="AT207" s="39">
        <v>-0.10880279900000001</v>
      </c>
      <c r="AU207" s="39">
        <v>3.7185920000000002E-3</v>
      </c>
      <c r="AV207" s="39" t="s">
        <v>7</v>
      </c>
      <c r="AW207" s="39" t="s">
        <v>40</v>
      </c>
      <c r="AX207" s="39" t="s">
        <v>227</v>
      </c>
      <c r="AY207" s="39" t="s">
        <v>40</v>
      </c>
    </row>
    <row r="208" spans="1:51" x14ac:dyDescent="0.2">
      <c r="A208" s="40" t="str">
        <f t="shared" si="3"/>
        <v>FRDGRASEstratoMedio Alto</v>
      </c>
      <c r="B208" s="39">
        <v>207</v>
      </c>
      <c r="C208" s="39">
        <v>49</v>
      </c>
      <c r="D208" s="39">
        <v>-0.30515614400000002</v>
      </c>
      <c r="E208" s="39">
        <v>2.7422202E-2</v>
      </c>
      <c r="F208" s="39">
        <v>0.46936942799999998</v>
      </c>
      <c r="G208" s="39">
        <v>-0.35890267300000001</v>
      </c>
      <c r="H208" s="39">
        <v>-0.25140961499999998</v>
      </c>
      <c r="I208" s="39">
        <v>8.0692217999999996E-2</v>
      </c>
      <c r="J208" s="39">
        <v>4.6637638000000002E-2</v>
      </c>
      <c r="K208" s="39">
        <v>0.114746797</v>
      </c>
      <c r="L208" s="39">
        <v>0.284063756</v>
      </c>
      <c r="M208" s="39">
        <v>0.215957492</v>
      </c>
      <c r="N208" s="39">
        <v>0.33874296599999998</v>
      </c>
      <c r="O208" s="39">
        <v>-1.2046685290000001</v>
      </c>
      <c r="P208" s="39">
        <v>-1.265994238</v>
      </c>
      <c r="Q208" s="39">
        <v>-0.85324754800000002</v>
      </c>
      <c r="R208" s="39">
        <v>-1.044999191</v>
      </c>
      <c r="S208" s="39">
        <v>-1.265994238</v>
      </c>
      <c r="T208" s="39">
        <v>-0.59247160099999996</v>
      </c>
      <c r="U208" s="39">
        <v>-0.24420630900000001</v>
      </c>
      <c r="V208" s="39">
        <v>-0.34176754300000001</v>
      </c>
      <c r="W208" s="39">
        <v>-0.17377556799999999</v>
      </c>
      <c r="X208" s="39">
        <v>1.349186E-2</v>
      </c>
      <c r="Y208" s="39">
        <v>-5.7103992999999999E-2</v>
      </c>
      <c r="Z208" s="39">
        <v>0.17557541300000001</v>
      </c>
      <c r="AA208" s="39">
        <v>2.0676509999999999E-2</v>
      </c>
      <c r="AB208" s="39">
        <v>-1.5707136999999999E-2</v>
      </c>
      <c r="AC208" s="39">
        <v>0.17557541300000001</v>
      </c>
      <c r="AD208" s="39">
        <v>-0.49687298499999999</v>
      </c>
      <c r="AE208" s="39">
        <v>-0.58448804899999995</v>
      </c>
      <c r="AF208" s="39">
        <v>-0.39468084799999997</v>
      </c>
      <c r="AG208" s="39">
        <v>-0.34114578400000001</v>
      </c>
      <c r="AH208" s="39">
        <v>-0.385263148</v>
      </c>
      <c r="AI208" s="39">
        <v>-0.24474873899999999</v>
      </c>
      <c r="AJ208" s="39">
        <v>-0.17607554</v>
      </c>
      <c r="AK208" s="39">
        <v>-0.24604443100000001</v>
      </c>
      <c r="AL208" s="39">
        <v>-0.13517868799999999</v>
      </c>
      <c r="AM208" s="39">
        <v>-9.2608475999999995E-2</v>
      </c>
      <c r="AN208" s="39">
        <v>-0.109547935</v>
      </c>
      <c r="AO208" s="39">
        <v>-6.7391017999999997E-2</v>
      </c>
      <c r="AP208" s="39">
        <v>-0.42333018100000003</v>
      </c>
      <c r="AQ208" s="39">
        <v>-0.50137194600000001</v>
      </c>
      <c r="AR208" s="39">
        <v>-0.383416643</v>
      </c>
      <c r="AS208" s="39">
        <v>-0.112317615</v>
      </c>
      <c r="AT208" s="39">
        <v>-0.15763458</v>
      </c>
      <c r="AU208" s="39">
        <v>-7.5453986000000001E-2</v>
      </c>
      <c r="AV208" s="39" t="s">
        <v>8</v>
      </c>
      <c r="AW208" s="39" t="s">
        <v>40</v>
      </c>
      <c r="AX208" s="39" t="s">
        <v>227</v>
      </c>
      <c r="AY208" s="39" t="s">
        <v>40</v>
      </c>
    </row>
    <row r="209" spans="1:51" x14ac:dyDescent="0.2">
      <c r="A209" s="40" t="str">
        <f t="shared" si="3"/>
        <v>FRDGRASEstratoMedio</v>
      </c>
      <c r="B209" s="39">
        <v>208</v>
      </c>
      <c r="C209" s="39">
        <v>9</v>
      </c>
      <c r="D209" s="39">
        <v>-0.28025995300000001</v>
      </c>
      <c r="E209" s="39">
        <v>6.6893768000000006E-2</v>
      </c>
      <c r="F209" s="39">
        <v>1.5808490879999999</v>
      </c>
      <c r="G209" s="39">
        <v>-0.41136932799999998</v>
      </c>
      <c r="H209" s="39">
        <v>-0.14915057700000001</v>
      </c>
      <c r="I209" s="39">
        <v>2.5970281000000001E-2</v>
      </c>
      <c r="J209" s="39">
        <v>2.35315E-3</v>
      </c>
      <c r="K209" s="39">
        <v>4.9587411999999997E-2</v>
      </c>
      <c r="L209" s="39">
        <v>0.161152975</v>
      </c>
      <c r="M209" s="39">
        <v>4.8509279000000002E-2</v>
      </c>
      <c r="N209" s="39">
        <v>0.22268231299999999</v>
      </c>
      <c r="O209" s="39">
        <v>-0.481384586</v>
      </c>
      <c r="P209" s="39">
        <v>-0.481384586</v>
      </c>
      <c r="Q209" s="39">
        <v>-0.43966508500000001</v>
      </c>
      <c r="R209" s="39">
        <v>-0.481384586</v>
      </c>
      <c r="S209" s="39">
        <v>-0.481384586</v>
      </c>
      <c r="T209" s="39">
        <v>-0.42654503900000001</v>
      </c>
      <c r="U209" s="39">
        <v>-0.35839679200000002</v>
      </c>
      <c r="V209" s="39">
        <v>-0.39693826999999998</v>
      </c>
      <c r="W209" s="39">
        <v>-0.26378105000000002</v>
      </c>
      <c r="X209" s="39">
        <v>-5.8370655E-2</v>
      </c>
      <c r="Y209" s="39">
        <v>-0.25262515600000002</v>
      </c>
      <c r="Z209" s="39">
        <v>1.7044149999999999E-3</v>
      </c>
      <c r="AA209" s="39">
        <v>-3.4340626999999999E-2</v>
      </c>
      <c r="AB209" s="39">
        <v>-0.234192492</v>
      </c>
      <c r="AC209" s="39">
        <v>1.7044149999999999E-3</v>
      </c>
      <c r="AD209" s="39">
        <v>-0.42281070300000001</v>
      </c>
      <c r="AE209" s="39">
        <v>-0.481384586</v>
      </c>
      <c r="AF209" s="39">
        <v>-0.39714873000000001</v>
      </c>
      <c r="AG209" s="39">
        <v>-0.39611922399999999</v>
      </c>
      <c r="AH209" s="39">
        <v>-0.39611922399999999</v>
      </c>
      <c r="AI209" s="39">
        <v>-0.39611922399999999</v>
      </c>
      <c r="AJ209" s="39">
        <v>-0.29272459099999998</v>
      </c>
      <c r="AK209" s="39">
        <v>-0.39945672999999998</v>
      </c>
      <c r="AL209" s="39">
        <v>-0.132124977</v>
      </c>
      <c r="AM209" s="39">
        <v>-0.13870051</v>
      </c>
      <c r="AN209" s="39">
        <v>-0.407956131</v>
      </c>
      <c r="AO209" s="39">
        <v>1.7044149999999999E-3</v>
      </c>
      <c r="AP209" s="39">
        <v>-0.40534441999999998</v>
      </c>
      <c r="AQ209" s="39">
        <v>-0.481384586</v>
      </c>
      <c r="AR209" s="39">
        <v>-0.396224454</v>
      </c>
      <c r="AS209" s="39">
        <v>-0.16623407800000001</v>
      </c>
      <c r="AT209" s="39">
        <v>-0.39891073399999999</v>
      </c>
      <c r="AU209" s="39">
        <v>1.7044149999999999E-3</v>
      </c>
      <c r="AV209" s="39" t="s">
        <v>9</v>
      </c>
      <c r="AW209" s="39" t="s">
        <v>40</v>
      </c>
      <c r="AX209" s="39" t="s">
        <v>227</v>
      </c>
      <c r="AY209" s="39" t="s">
        <v>40</v>
      </c>
    </row>
    <row r="210" spans="1:51" x14ac:dyDescent="0.2">
      <c r="A210" s="40" t="str">
        <f t="shared" si="3"/>
        <v>FRDGRASEstratoMedio Bajo</v>
      </c>
      <c r="B210" s="39">
        <v>209</v>
      </c>
      <c r="C210" s="39">
        <v>26</v>
      </c>
      <c r="D210" s="39">
        <v>-0.223963045</v>
      </c>
      <c r="E210" s="39">
        <v>2.2949351E-2</v>
      </c>
      <c r="F210" s="39">
        <v>0.40049130599999999</v>
      </c>
      <c r="G210" s="39">
        <v>-0.26894294600000002</v>
      </c>
      <c r="H210" s="39">
        <v>-0.17898314500000001</v>
      </c>
      <c r="I210" s="39">
        <v>3.5152239000000002E-2</v>
      </c>
      <c r="J210" s="39">
        <v>2.4769802E-2</v>
      </c>
      <c r="K210" s="39">
        <v>4.5534674999999997E-2</v>
      </c>
      <c r="L210" s="39">
        <v>0.187489302</v>
      </c>
      <c r="M210" s="39">
        <v>0.15738425</v>
      </c>
      <c r="N210" s="39">
        <v>0.21338855400000001</v>
      </c>
      <c r="O210" s="39">
        <v>-0.601958522</v>
      </c>
      <c r="P210" s="39">
        <v>-0.601958522</v>
      </c>
      <c r="Q210" s="39">
        <v>-0.52987410700000004</v>
      </c>
      <c r="R210" s="39">
        <v>-0.59376324899999999</v>
      </c>
      <c r="S210" s="39">
        <v>-0.601958522</v>
      </c>
      <c r="T210" s="39">
        <v>-0.49423232099999997</v>
      </c>
      <c r="U210" s="39">
        <v>-0.17826985000000001</v>
      </c>
      <c r="V210" s="39">
        <v>-0.39700368000000003</v>
      </c>
      <c r="W210" s="39">
        <v>-6.5396915E-2</v>
      </c>
      <c r="X210" s="39">
        <v>6.7906299999999998E-3</v>
      </c>
      <c r="Y210" s="39">
        <v>-5.0903568000000003E-2</v>
      </c>
      <c r="Z210" s="39">
        <v>2.0907868E-2</v>
      </c>
      <c r="AA210" s="39">
        <v>8.8036E-3</v>
      </c>
      <c r="AB210" s="39">
        <v>2.1504440000000001E-3</v>
      </c>
      <c r="AC210" s="39">
        <v>2.0907868E-2</v>
      </c>
      <c r="AD210" s="39">
        <v>-0.41238426099999997</v>
      </c>
      <c r="AE210" s="39">
        <v>-0.53388543099999997</v>
      </c>
      <c r="AF210" s="39">
        <v>-0.37940264099999998</v>
      </c>
      <c r="AG210" s="39">
        <v>-0.241214924</v>
      </c>
      <c r="AH210" s="39">
        <v>-0.41033546399999998</v>
      </c>
      <c r="AI210" s="39">
        <v>-0.15266343800000001</v>
      </c>
      <c r="AJ210" s="39">
        <v>-0.14763709799999999</v>
      </c>
      <c r="AK210" s="39">
        <v>-0.234341568</v>
      </c>
      <c r="AL210" s="39">
        <v>-6.0684150999999999E-2</v>
      </c>
      <c r="AM210" s="39">
        <v>-5.7830272000000002E-2</v>
      </c>
      <c r="AN210" s="39">
        <v>-0.119999314</v>
      </c>
      <c r="AO210" s="39">
        <v>4.8611629999999999E-3</v>
      </c>
      <c r="AP210" s="39">
        <v>-0.38746540099999999</v>
      </c>
      <c r="AQ210" s="39">
        <v>-0.414982195</v>
      </c>
      <c r="AR210" s="39">
        <v>-0.37921499400000003</v>
      </c>
      <c r="AS210" s="39">
        <v>-6.9153249E-2</v>
      </c>
      <c r="AT210" s="39">
        <v>-0.13520839200000001</v>
      </c>
      <c r="AU210" s="39">
        <v>-9.4411930000000005E-3</v>
      </c>
      <c r="AV210" s="39" t="s">
        <v>10</v>
      </c>
      <c r="AW210" s="39" t="s">
        <v>40</v>
      </c>
      <c r="AX210" s="39" t="s">
        <v>227</v>
      </c>
      <c r="AY210" s="39" t="s">
        <v>40</v>
      </c>
    </row>
    <row r="211" spans="1:51" x14ac:dyDescent="0.2">
      <c r="A211" s="40" t="str">
        <f t="shared" si="3"/>
        <v>FRDGRASEstratoBajo</v>
      </c>
      <c r="B211" s="39">
        <v>210</v>
      </c>
      <c r="C211" s="39">
        <v>80</v>
      </c>
      <c r="D211" s="39">
        <v>-0.27087449499999999</v>
      </c>
      <c r="E211" s="39">
        <v>1.5258259999999999E-2</v>
      </c>
      <c r="F211" s="39">
        <v>1.0537776160000001</v>
      </c>
      <c r="G211" s="39">
        <v>-0.300780135</v>
      </c>
      <c r="H211" s="39">
        <v>-0.24096885500000001</v>
      </c>
      <c r="I211" s="39">
        <v>9.7095003999999999E-2</v>
      </c>
      <c r="J211" s="39">
        <v>6.1434809E-2</v>
      </c>
      <c r="K211" s="39">
        <v>0.13275519799999999</v>
      </c>
      <c r="L211" s="39">
        <v>0.311600712</v>
      </c>
      <c r="M211" s="39">
        <v>0.247860464</v>
      </c>
      <c r="N211" s="39">
        <v>0.364355867</v>
      </c>
      <c r="O211" s="39">
        <v>-1.113190025</v>
      </c>
      <c r="P211" s="39">
        <v>-1.6540557920000001</v>
      </c>
      <c r="Q211" s="39">
        <v>-0.80125897999999995</v>
      </c>
      <c r="R211" s="39">
        <v>-0.774414041</v>
      </c>
      <c r="S211" s="39">
        <v>-1.318968251</v>
      </c>
      <c r="T211" s="39">
        <v>-0.75259724699999997</v>
      </c>
      <c r="U211" s="39">
        <v>-0.19253192299999999</v>
      </c>
      <c r="V211" s="39">
        <v>-0.20255432000000001</v>
      </c>
      <c r="W211" s="39">
        <v>-0.167041986</v>
      </c>
      <c r="X211" s="39">
        <v>1.1117760000000001E-3</v>
      </c>
      <c r="Y211" s="39">
        <v>-1.1800117000000001E-2</v>
      </c>
      <c r="Z211" s="39">
        <v>4.4234836999999999E-2</v>
      </c>
      <c r="AA211" s="39">
        <v>4.1138650999999998E-2</v>
      </c>
      <c r="AB211" s="39">
        <v>1.442879E-3</v>
      </c>
      <c r="AC211" s="39">
        <v>6.5677736E-2</v>
      </c>
      <c r="AD211" s="39">
        <v>-0.425044227</v>
      </c>
      <c r="AE211" s="39">
        <v>-0.50394586900000005</v>
      </c>
      <c r="AF211" s="39">
        <v>-0.37291904199999998</v>
      </c>
      <c r="AG211" s="39">
        <v>-0.251239773</v>
      </c>
      <c r="AH211" s="39">
        <v>-0.30553759200000002</v>
      </c>
      <c r="AI211" s="39">
        <v>-0.204642249</v>
      </c>
      <c r="AJ211" s="39">
        <v>-0.157036921</v>
      </c>
      <c r="AK211" s="39">
        <v>-0.16663998199999999</v>
      </c>
      <c r="AL211" s="39">
        <v>-0.13123511199999999</v>
      </c>
      <c r="AM211" s="39">
        <v>-5.7227862999999997E-2</v>
      </c>
      <c r="AN211" s="39">
        <v>-6.5459721999999998E-2</v>
      </c>
      <c r="AO211" s="39">
        <v>-3.9201499000000001E-2</v>
      </c>
      <c r="AP211" s="39">
        <v>-0.36124225700000001</v>
      </c>
      <c r="AQ211" s="39">
        <v>-0.42415370499999999</v>
      </c>
      <c r="AR211" s="39">
        <v>-0.332662754</v>
      </c>
      <c r="AS211" s="39">
        <v>-6.6138314000000004E-2</v>
      </c>
      <c r="AT211" s="39">
        <v>-0.101418388</v>
      </c>
      <c r="AU211" s="39">
        <v>-5.7816857999999999E-2</v>
      </c>
      <c r="AV211" s="39" t="s">
        <v>11</v>
      </c>
      <c r="AW211" s="39" t="s">
        <v>40</v>
      </c>
      <c r="AX211" s="39" t="s">
        <v>227</v>
      </c>
      <c r="AY211" s="39" t="s">
        <v>40</v>
      </c>
    </row>
    <row r="212" spans="1:51" x14ac:dyDescent="0.2">
      <c r="A212" s="40" t="str">
        <f t="shared" si="3"/>
        <v>FRDGRASESQA2</v>
      </c>
      <c r="B212" s="39">
        <v>211</v>
      </c>
      <c r="C212" s="39">
        <v>106</v>
      </c>
      <c r="D212" s="39">
        <v>-0.27173924100000002</v>
      </c>
      <c r="E212" s="39">
        <v>4.2729115999999998E-2</v>
      </c>
      <c r="F212" s="39">
        <v>3.1062211710000001</v>
      </c>
      <c r="G212" s="39">
        <v>-0.35548676899999998</v>
      </c>
      <c r="H212" s="39">
        <v>-0.187991714</v>
      </c>
      <c r="I212" s="39">
        <v>6.5572875000000003E-2</v>
      </c>
      <c r="J212" s="39">
        <v>2.5257641000000001E-2</v>
      </c>
      <c r="K212" s="39">
        <v>0.10588810999999999</v>
      </c>
      <c r="L212" s="39">
        <v>0.25607201200000002</v>
      </c>
      <c r="M212" s="39">
        <v>0.15892652700000001</v>
      </c>
      <c r="N212" s="39">
        <v>0.32540453200000002</v>
      </c>
      <c r="O212" s="39">
        <v>-1.1642815639999999</v>
      </c>
      <c r="P212" s="39">
        <v>-2</v>
      </c>
      <c r="Q212" s="39">
        <v>-0.59603472800000001</v>
      </c>
      <c r="R212" s="39">
        <v>-0.60227527599999997</v>
      </c>
      <c r="S212" s="39">
        <v>-1.8875430070000001</v>
      </c>
      <c r="T212" s="39">
        <v>-0.55713797399999998</v>
      </c>
      <c r="U212" s="39">
        <v>-0.20046660599999999</v>
      </c>
      <c r="V212" s="39">
        <v>-0.37425365399999999</v>
      </c>
      <c r="W212" s="39">
        <v>-0.118127019</v>
      </c>
      <c r="X212" s="39">
        <v>6.1216489999999998E-3</v>
      </c>
      <c r="Y212" s="39">
        <v>-1.1323543E-2</v>
      </c>
      <c r="Z212" s="39">
        <v>2.0626951000000001E-2</v>
      </c>
      <c r="AA212" s="39">
        <v>1.3019451E-2</v>
      </c>
      <c r="AB212" s="39">
        <v>3.1222709999999998E-3</v>
      </c>
      <c r="AC212" s="39">
        <v>9.8432168E-2</v>
      </c>
      <c r="AD212" s="39">
        <v>-0.411433192</v>
      </c>
      <c r="AE212" s="39">
        <v>-0.57762788600000003</v>
      </c>
      <c r="AF212" s="39">
        <v>-0.37298870299999998</v>
      </c>
      <c r="AG212" s="39">
        <v>-0.312724958</v>
      </c>
      <c r="AH212" s="39">
        <v>-0.39004155400000001</v>
      </c>
      <c r="AI212" s="39">
        <v>-0.16998649499999999</v>
      </c>
      <c r="AJ212" s="39">
        <v>-0.14895316</v>
      </c>
      <c r="AK212" s="39">
        <v>-0.26055241800000001</v>
      </c>
      <c r="AL212" s="39">
        <v>-9.8289045000000005E-2</v>
      </c>
      <c r="AM212" s="39">
        <v>-8.0032538E-2</v>
      </c>
      <c r="AN212" s="39">
        <v>-0.118679275</v>
      </c>
      <c r="AO212" s="39">
        <v>-7.1752880000000002E-3</v>
      </c>
      <c r="AP212" s="39">
        <v>-0.389996067</v>
      </c>
      <c r="AQ212" s="39">
        <v>-0.54833700799999996</v>
      </c>
      <c r="AR212" s="39">
        <v>-0.326895196</v>
      </c>
      <c r="AS212" s="39">
        <v>-0.102683884</v>
      </c>
      <c r="AT212" s="39">
        <v>-0.13216968900000001</v>
      </c>
      <c r="AU212" s="39">
        <v>-5.2159393999999998E-2</v>
      </c>
      <c r="AV212" s="39" t="s">
        <v>4</v>
      </c>
      <c r="AW212" s="39" t="s">
        <v>40</v>
      </c>
      <c r="AX212" s="39" t="s">
        <v>228</v>
      </c>
      <c r="AY212" s="39" t="s">
        <v>40</v>
      </c>
    </row>
    <row r="213" spans="1:51" x14ac:dyDescent="0.2">
      <c r="A213" s="40" t="str">
        <f t="shared" si="3"/>
        <v>FRDGRASESQC3</v>
      </c>
      <c r="B213" s="39">
        <v>212</v>
      </c>
      <c r="C213" s="39">
        <v>92</v>
      </c>
      <c r="D213" s="39">
        <v>-0.24937869200000001</v>
      </c>
      <c r="E213" s="39">
        <v>2.9349997999999999E-2</v>
      </c>
      <c r="F213" s="39">
        <v>1.3834392980000001</v>
      </c>
      <c r="G213" s="39">
        <v>-0.30690363100000001</v>
      </c>
      <c r="H213" s="39">
        <v>-0.19185375299999999</v>
      </c>
      <c r="I213" s="39">
        <v>6.0253692999999997E-2</v>
      </c>
      <c r="J213" s="39">
        <v>2.1819465E-2</v>
      </c>
      <c r="K213" s="39">
        <v>9.8687920999999998E-2</v>
      </c>
      <c r="L213" s="39">
        <v>0.24546627600000001</v>
      </c>
      <c r="M213" s="39">
        <v>0.147714133</v>
      </c>
      <c r="N213" s="39">
        <v>0.31414633600000003</v>
      </c>
      <c r="O213" s="39">
        <v>-0.75958678999999996</v>
      </c>
      <c r="P213" s="39">
        <v>-1.5727007580000001</v>
      </c>
      <c r="Q213" s="39">
        <v>-0.593848347</v>
      </c>
      <c r="R213" s="39">
        <v>-0.59799641999999997</v>
      </c>
      <c r="S213" s="39">
        <v>-1.5727007580000001</v>
      </c>
      <c r="T213" s="39">
        <v>-0.51550951599999995</v>
      </c>
      <c r="U213" s="39">
        <v>-0.18009149799999999</v>
      </c>
      <c r="V213" s="39">
        <v>-0.31544872899999998</v>
      </c>
      <c r="W213" s="39">
        <v>-0.13760802499999999</v>
      </c>
      <c r="X213" s="39">
        <v>1.390137E-2</v>
      </c>
      <c r="Y213" s="39">
        <v>-4.4142729999999998E-3</v>
      </c>
      <c r="Z213" s="39">
        <v>0.17557541300000001</v>
      </c>
      <c r="AA213" s="39">
        <v>2.0123196999999999E-2</v>
      </c>
      <c r="AB213" s="39">
        <v>4.8359539999999999E-3</v>
      </c>
      <c r="AC213" s="39">
        <v>0.17557541300000001</v>
      </c>
      <c r="AD213" s="39">
        <v>-0.407569134</v>
      </c>
      <c r="AE213" s="39">
        <v>-0.59397968800000001</v>
      </c>
      <c r="AF213" s="39">
        <v>-0.31405080499999999</v>
      </c>
      <c r="AG213" s="39">
        <v>-0.250940883</v>
      </c>
      <c r="AH213" s="39">
        <v>-0.39904421899999998</v>
      </c>
      <c r="AI213" s="39">
        <v>-0.170986901</v>
      </c>
      <c r="AJ213" s="39">
        <v>-0.16750688499999999</v>
      </c>
      <c r="AK213" s="39">
        <v>-0.23665472200000001</v>
      </c>
      <c r="AL213" s="39">
        <v>-8.8455930000000002E-2</v>
      </c>
      <c r="AM213" s="39">
        <v>-6.5163269999999995E-2</v>
      </c>
      <c r="AN213" s="39">
        <v>-0.12632349500000001</v>
      </c>
      <c r="AO213" s="39">
        <v>-3.207517E-3</v>
      </c>
      <c r="AP213" s="39">
        <v>-0.39534095800000002</v>
      </c>
      <c r="AQ213" s="39">
        <v>-0.49877104300000003</v>
      </c>
      <c r="AR213" s="39">
        <v>-0.26573613899999998</v>
      </c>
      <c r="AS213" s="39">
        <v>-7.3726011999999994E-2</v>
      </c>
      <c r="AT213" s="39">
        <v>-0.141199512</v>
      </c>
      <c r="AU213" s="39">
        <v>-3.3344805999999998E-2</v>
      </c>
      <c r="AV213" s="39" t="s">
        <v>5</v>
      </c>
      <c r="AW213" s="39" t="s">
        <v>40</v>
      </c>
      <c r="AX213" s="39" t="s">
        <v>228</v>
      </c>
      <c r="AY213" s="39" t="s">
        <v>40</v>
      </c>
    </row>
    <row r="214" spans="1:51" x14ac:dyDescent="0.2">
      <c r="A214" s="40" t="str">
        <f t="shared" si="3"/>
        <v>FRDGRASR24JR</v>
      </c>
      <c r="B214" s="39">
        <v>213</v>
      </c>
      <c r="C214" s="39">
        <v>93</v>
      </c>
      <c r="D214" s="39">
        <v>-0.29048212800000001</v>
      </c>
      <c r="E214" s="39">
        <v>2.7845538999999999E-2</v>
      </c>
      <c r="F214" s="39">
        <v>0.91064416299999995</v>
      </c>
      <c r="G214" s="39">
        <v>-0.345058382</v>
      </c>
      <c r="H214" s="39">
        <v>-0.23590587399999999</v>
      </c>
      <c r="I214" s="39">
        <v>8.2951281000000002E-2</v>
      </c>
      <c r="J214" s="39">
        <v>4.2033330000000001E-2</v>
      </c>
      <c r="K214" s="39">
        <v>0.123869232</v>
      </c>
      <c r="L214" s="39">
        <v>0.28801263999999999</v>
      </c>
      <c r="M214" s="39">
        <v>0.20502031500000001</v>
      </c>
      <c r="N214" s="39">
        <v>0.35195061</v>
      </c>
      <c r="O214" s="39">
        <v>-1.253298308</v>
      </c>
      <c r="P214" s="39">
        <v>-1.5727007580000001</v>
      </c>
      <c r="Q214" s="39">
        <v>-0.59469865600000005</v>
      </c>
      <c r="R214" s="39">
        <v>-1.0581267759999999</v>
      </c>
      <c r="S214" s="39">
        <v>-1.534552422</v>
      </c>
      <c r="T214" s="39">
        <v>-0.58255980399999996</v>
      </c>
      <c r="U214" s="39">
        <v>-0.23174022899999999</v>
      </c>
      <c r="V214" s="39">
        <v>-0.312570564</v>
      </c>
      <c r="W214" s="39">
        <v>-0.164061349</v>
      </c>
      <c r="X214" s="39">
        <v>6.4061700000000001E-3</v>
      </c>
      <c r="Y214" s="39">
        <v>-3.0759429999999998E-3</v>
      </c>
      <c r="Z214" s="39">
        <v>0.15216890399999999</v>
      </c>
      <c r="AA214" s="39">
        <v>1.5750187999999998E-2</v>
      </c>
      <c r="AB214" s="39">
        <v>3.385898E-3</v>
      </c>
      <c r="AC214" s="39">
        <v>0.17557541300000001</v>
      </c>
      <c r="AD214" s="39">
        <v>-0.48396613900000002</v>
      </c>
      <c r="AE214" s="39">
        <v>-0.56004000700000001</v>
      </c>
      <c r="AF214" s="39">
        <v>-0.40545710099999999</v>
      </c>
      <c r="AG214" s="39">
        <v>-0.31428805999999998</v>
      </c>
      <c r="AH214" s="39">
        <v>-0.38091950899999999</v>
      </c>
      <c r="AI214" s="39">
        <v>-0.259679716</v>
      </c>
      <c r="AJ214" s="39">
        <v>-0.16317470100000001</v>
      </c>
      <c r="AK214" s="39">
        <v>-0.22345986600000001</v>
      </c>
      <c r="AL214" s="39">
        <v>-0.13224629800000001</v>
      </c>
      <c r="AM214" s="39">
        <v>-6.7955161E-2</v>
      </c>
      <c r="AN214" s="39">
        <v>-0.124892724</v>
      </c>
      <c r="AO214" s="39">
        <v>-3.1084250000000001E-2</v>
      </c>
      <c r="AP214" s="39">
        <v>-0.40876811600000001</v>
      </c>
      <c r="AQ214" s="39">
        <v>-0.49218587600000002</v>
      </c>
      <c r="AR214" s="39">
        <v>-0.38039818399999997</v>
      </c>
      <c r="AS214" s="39">
        <v>-0.10879902299999999</v>
      </c>
      <c r="AT214" s="39">
        <v>-0.14108963499999999</v>
      </c>
      <c r="AU214" s="39">
        <v>-4.0812584999999998E-2</v>
      </c>
      <c r="AV214" s="39" t="s">
        <v>2</v>
      </c>
      <c r="AW214" s="39" t="s">
        <v>40</v>
      </c>
      <c r="AX214" s="39" t="s">
        <v>229</v>
      </c>
      <c r="AY214" s="39" t="s">
        <v>40</v>
      </c>
    </row>
    <row r="215" spans="1:51" x14ac:dyDescent="0.2">
      <c r="A215" s="40" t="str">
        <f t="shared" si="3"/>
        <v>FRDGRASR24SR</v>
      </c>
      <c r="B215" s="39">
        <v>214</v>
      </c>
      <c r="C215" s="39">
        <v>105</v>
      </c>
      <c r="D215" s="39">
        <v>-0.23054553</v>
      </c>
      <c r="E215" s="39">
        <v>1.7923407999999998E-2</v>
      </c>
      <c r="F215" s="39">
        <v>0.87808402399999996</v>
      </c>
      <c r="G215" s="39">
        <v>-0.26567476299999998</v>
      </c>
      <c r="H215" s="39">
        <v>-0.19541629599999999</v>
      </c>
      <c r="I215" s="39">
        <v>4.0605613999999998E-2</v>
      </c>
      <c r="J215" s="39">
        <v>2.2380064000000002E-2</v>
      </c>
      <c r="K215" s="39">
        <v>5.8831163999999998E-2</v>
      </c>
      <c r="L215" s="39">
        <v>0.201508347</v>
      </c>
      <c r="M215" s="39">
        <v>0.14959967800000001</v>
      </c>
      <c r="N215" s="39">
        <v>0.24255136399999999</v>
      </c>
      <c r="O215" s="39">
        <v>-0.69501901399999999</v>
      </c>
      <c r="P215" s="39">
        <v>-2</v>
      </c>
      <c r="Q215" s="39">
        <v>-0.59641160199999999</v>
      </c>
      <c r="R215" s="39">
        <v>-0.60001683299999997</v>
      </c>
      <c r="S215" s="39">
        <v>-1.238151309</v>
      </c>
      <c r="T215" s="39">
        <v>-0.44953676100000001</v>
      </c>
      <c r="U215" s="39">
        <v>-0.18113779699999999</v>
      </c>
      <c r="V215" s="39">
        <v>-0.25322133299999999</v>
      </c>
      <c r="W215" s="39">
        <v>-0.122717702</v>
      </c>
      <c r="X215" s="39">
        <v>1.2316762E-2</v>
      </c>
      <c r="Y215" s="39">
        <v>-9.0256490000000002E-3</v>
      </c>
      <c r="Z215" s="39">
        <v>2.087893E-2</v>
      </c>
      <c r="AA215" s="39">
        <v>1.8040621E-2</v>
      </c>
      <c r="AB215" s="39">
        <v>4.6637759999999997E-3</v>
      </c>
      <c r="AC215" s="39">
        <v>9.8432168E-2</v>
      </c>
      <c r="AD215" s="39">
        <v>-0.39121277399999999</v>
      </c>
      <c r="AE215" s="39">
        <v>-0.440027526</v>
      </c>
      <c r="AF215" s="39">
        <v>-0.34512693900000002</v>
      </c>
      <c r="AG215" s="39">
        <v>-0.240160717</v>
      </c>
      <c r="AH215" s="39">
        <v>-0.383595087</v>
      </c>
      <c r="AI215" s="39">
        <v>-0.15836366599999999</v>
      </c>
      <c r="AJ215" s="39">
        <v>-0.147044903</v>
      </c>
      <c r="AK215" s="39">
        <v>-0.19950693799999999</v>
      </c>
      <c r="AL215" s="39">
        <v>-9.8929675999999994E-2</v>
      </c>
      <c r="AM215" s="39">
        <v>-6.7371563999999995E-2</v>
      </c>
      <c r="AN215" s="39">
        <v>-9.9953728000000006E-2</v>
      </c>
      <c r="AO215" s="39">
        <v>-2.2549749000000001E-2</v>
      </c>
      <c r="AP215" s="39">
        <v>-0.371964038</v>
      </c>
      <c r="AQ215" s="39">
        <v>-0.42151348300000002</v>
      </c>
      <c r="AR215" s="39">
        <v>-0.24398103800000001</v>
      </c>
      <c r="AS215" s="39">
        <v>-8.9807998999999999E-2</v>
      </c>
      <c r="AT215" s="39">
        <v>-0.12669688000000001</v>
      </c>
      <c r="AU215" s="39">
        <v>-5.1179023999999997E-2</v>
      </c>
      <c r="AV215" s="39" t="s">
        <v>3</v>
      </c>
      <c r="AW215" s="39" t="s">
        <v>40</v>
      </c>
      <c r="AX215" s="39" t="s">
        <v>229</v>
      </c>
      <c r="AY215" s="39" t="s">
        <v>40</v>
      </c>
    </row>
    <row r="216" spans="1:51" x14ac:dyDescent="0.2">
      <c r="A216" s="40" t="str">
        <f t="shared" si="3"/>
        <v>FRDGRASEXNRA2JR</v>
      </c>
      <c r="B216" s="39">
        <v>215</v>
      </c>
      <c r="C216" s="39">
        <v>53</v>
      </c>
      <c r="D216" s="39">
        <v>-0.33352625499999999</v>
      </c>
      <c r="E216" s="39">
        <v>6.5876849000000001E-2</v>
      </c>
      <c r="F216" s="39">
        <v>2.866619606</v>
      </c>
      <c r="G216" s="39">
        <v>-0.46264250600000001</v>
      </c>
      <c r="H216" s="39">
        <v>-0.20441000400000001</v>
      </c>
      <c r="I216" s="39">
        <v>8.3964935000000004E-2</v>
      </c>
      <c r="J216" s="39">
        <v>2.4679198999999999E-2</v>
      </c>
      <c r="K216" s="39">
        <v>0.143250671</v>
      </c>
      <c r="L216" s="39">
        <v>0.28976703599999998</v>
      </c>
      <c r="M216" s="39">
        <v>0.15709614699999999</v>
      </c>
      <c r="N216" s="39">
        <v>0.37848470299999998</v>
      </c>
      <c r="O216" s="39">
        <v>-1.265994238</v>
      </c>
      <c r="P216" s="39">
        <v>-1.265994238</v>
      </c>
      <c r="Q216" s="39">
        <v>-0.58796462500000002</v>
      </c>
      <c r="R216" s="39">
        <v>-1.1784896460000001</v>
      </c>
      <c r="S216" s="39">
        <v>-1.265994238</v>
      </c>
      <c r="T216" s="39">
        <v>-0.57313622399999997</v>
      </c>
      <c r="U216" s="39">
        <v>-0.31426949799999998</v>
      </c>
      <c r="V216" s="39">
        <v>-0.42975280700000001</v>
      </c>
      <c r="W216" s="39">
        <v>-0.136925302</v>
      </c>
      <c r="X216" s="39">
        <v>-1.0011351E-2</v>
      </c>
      <c r="Y216" s="39">
        <v>-0.10811910199999999</v>
      </c>
      <c r="Z216" s="39">
        <v>3.9862456999999997E-2</v>
      </c>
      <c r="AA216" s="39">
        <v>2.250223E-3</v>
      </c>
      <c r="AB216" s="39">
        <v>-4.3976448000000001E-2</v>
      </c>
      <c r="AC216" s="39">
        <v>3.9862456999999997E-2</v>
      </c>
      <c r="AD216" s="39">
        <v>-0.50100395900000005</v>
      </c>
      <c r="AE216" s="39">
        <v>-1.265994238</v>
      </c>
      <c r="AF216" s="39">
        <v>-0.36237454299999999</v>
      </c>
      <c r="AG216" s="39">
        <v>-0.35462546299999997</v>
      </c>
      <c r="AH216" s="39">
        <v>-0.51815102800000001</v>
      </c>
      <c r="AI216" s="39">
        <v>-0.196107589</v>
      </c>
      <c r="AJ216" s="39">
        <v>-0.19886604399999999</v>
      </c>
      <c r="AK216" s="39">
        <v>-0.37928134899999999</v>
      </c>
      <c r="AL216" s="39">
        <v>-0.108820026</v>
      </c>
      <c r="AM216" s="39">
        <v>-0.11267050000000001</v>
      </c>
      <c r="AN216" s="39">
        <v>-0.16297054399999999</v>
      </c>
      <c r="AO216" s="39">
        <v>-7.6861960000000002E-3</v>
      </c>
      <c r="AP216" s="39">
        <v>-0.48651034300000001</v>
      </c>
      <c r="AQ216" s="39">
        <v>-0.59562569399999998</v>
      </c>
      <c r="AR216" s="39">
        <v>-0.34142688300000001</v>
      </c>
      <c r="AS216" s="39">
        <v>-0.131885375</v>
      </c>
      <c r="AT216" s="39">
        <v>-0.21296760000000001</v>
      </c>
      <c r="AU216" s="39">
        <v>-3.1989503000000002E-2</v>
      </c>
      <c r="AV216" s="39" t="s">
        <v>230</v>
      </c>
      <c r="AW216" s="39" t="s">
        <v>40</v>
      </c>
      <c r="AX216" s="39" t="s">
        <v>231</v>
      </c>
      <c r="AY216" s="39" t="s">
        <v>40</v>
      </c>
    </row>
    <row r="217" spans="1:51" x14ac:dyDescent="0.2">
      <c r="A217" s="40" t="str">
        <f t="shared" si="3"/>
        <v>FRDGRASEXNRA2SR</v>
      </c>
      <c r="B217" s="39">
        <v>216</v>
      </c>
      <c r="C217" s="39">
        <v>53</v>
      </c>
      <c r="D217" s="39">
        <v>-0.19272388200000001</v>
      </c>
      <c r="E217" s="39">
        <v>2.274315E-2</v>
      </c>
      <c r="F217" s="39">
        <v>0.90404366800000002</v>
      </c>
      <c r="G217" s="39">
        <v>-0.23729963700000001</v>
      </c>
      <c r="H217" s="39">
        <v>-0.14814812799999999</v>
      </c>
      <c r="I217" s="39">
        <v>3.2149798E-2</v>
      </c>
      <c r="J217" s="39">
        <v>2.1289044999999999E-2</v>
      </c>
      <c r="K217" s="39">
        <v>4.3010551000000001E-2</v>
      </c>
      <c r="L217" s="39">
        <v>0.17930364700000001</v>
      </c>
      <c r="M217" s="39">
        <v>0.145907659</v>
      </c>
      <c r="N217" s="39">
        <v>0.20738985300000001</v>
      </c>
      <c r="O217" s="39">
        <v>-0.66715745400000004</v>
      </c>
      <c r="P217" s="39">
        <v>-0.676900799</v>
      </c>
      <c r="Q217" s="39">
        <v>-0.65741410899999997</v>
      </c>
      <c r="R217" s="39">
        <v>-0.59529977000000001</v>
      </c>
      <c r="S217" s="39">
        <v>-2</v>
      </c>
      <c r="T217" s="39">
        <v>-0.399435074</v>
      </c>
      <c r="U217" s="39">
        <v>-0.13191673500000001</v>
      </c>
      <c r="V217" s="39">
        <v>-0.201261143</v>
      </c>
      <c r="W217" s="39">
        <v>-9.9442695999999997E-2</v>
      </c>
      <c r="X217" s="39">
        <v>1.7607352999999999E-2</v>
      </c>
      <c r="Y217" s="39">
        <v>-2.5044806999999999E-2</v>
      </c>
      <c r="Z217" s="39">
        <v>9.8432168E-2</v>
      </c>
      <c r="AA217" s="39">
        <v>2.0639754E-2</v>
      </c>
      <c r="AB217" s="39">
        <v>-8.5169110000000003E-3</v>
      </c>
      <c r="AC217" s="39">
        <v>9.8432168E-2</v>
      </c>
      <c r="AD217" s="39">
        <v>-0.38658719499999999</v>
      </c>
      <c r="AE217" s="39">
        <v>-0.45115193999999997</v>
      </c>
      <c r="AF217" s="39">
        <v>-0.23641591000000001</v>
      </c>
      <c r="AG217" s="39">
        <v>-0.19940871800000001</v>
      </c>
      <c r="AH217" s="39">
        <v>-0.37991835200000001</v>
      </c>
      <c r="AI217" s="39">
        <v>-0.118968385</v>
      </c>
      <c r="AJ217" s="39">
        <v>-0.117274586</v>
      </c>
      <c r="AK217" s="39">
        <v>-0.16594805400000001</v>
      </c>
      <c r="AL217" s="39">
        <v>-7.3223530999999994E-2</v>
      </c>
      <c r="AM217" s="39">
        <v>-6.1161380000000001E-2</v>
      </c>
      <c r="AN217" s="39">
        <v>-8.2464485000000004E-2</v>
      </c>
      <c r="AO217" s="39">
        <v>-1.2696838E-2</v>
      </c>
      <c r="AP217" s="39">
        <v>-0.36557804100000002</v>
      </c>
      <c r="AQ217" s="39">
        <v>-0.40799104899999999</v>
      </c>
      <c r="AR217" s="39">
        <v>-0.19959518800000001</v>
      </c>
      <c r="AS217" s="39">
        <v>-6.8985267000000003E-2</v>
      </c>
      <c r="AT217" s="39">
        <v>-0.100540673</v>
      </c>
      <c r="AU217" s="39">
        <v>-2.4844715E-2</v>
      </c>
      <c r="AV217" s="39" t="s">
        <v>232</v>
      </c>
      <c r="AW217" s="39" t="s">
        <v>40</v>
      </c>
      <c r="AX217" s="39" t="s">
        <v>231</v>
      </c>
      <c r="AY217" s="39" t="s">
        <v>40</v>
      </c>
    </row>
    <row r="218" spans="1:51" x14ac:dyDescent="0.2">
      <c r="A218" s="40" t="str">
        <f t="shared" si="3"/>
        <v>FRDGRASEXNRC3JR</v>
      </c>
      <c r="B218" s="39">
        <v>217</v>
      </c>
      <c r="C218" s="39">
        <v>40</v>
      </c>
      <c r="D218" s="39">
        <v>-0.23039606000000001</v>
      </c>
      <c r="E218" s="39">
        <v>4.2484747000000003E-2</v>
      </c>
      <c r="F218" s="39">
        <v>0.97923391999999998</v>
      </c>
      <c r="G218" s="39">
        <v>-0.31366463500000002</v>
      </c>
      <c r="H218" s="42">
        <v>-0.147127485</v>
      </c>
      <c r="I218" s="39">
        <v>7.7347744999999996E-2</v>
      </c>
      <c r="J218" s="39">
        <v>3.3872440000000002E-3</v>
      </c>
      <c r="K218" s="39">
        <v>0.15130824700000001</v>
      </c>
      <c r="L218" s="39">
        <v>0.27811462599999998</v>
      </c>
      <c r="M218" s="39">
        <v>5.8200034999999997E-2</v>
      </c>
      <c r="N218" s="39">
        <v>0.38898360700000001</v>
      </c>
      <c r="O218" s="39">
        <v>-1.1183386559999999</v>
      </c>
      <c r="P218" s="39">
        <v>-1.5727007580000001</v>
      </c>
      <c r="Q218" s="39">
        <v>-0.59355833999999996</v>
      </c>
      <c r="R218" s="39">
        <v>-0.59768028100000004</v>
      </c>
      <c r="S218" s="39">
        <v>-1.5727007580000001</v>
      </c>
      <c r="T218" s="39">
        <v>-0.52383629799999998</v>
      </c>
      <c r="U218" s="39">
        <v>-0.170985939</v>
      </c>
      <c r="V218" s="39">
        <v>-0.30917005400000003</v>
      </c>
      <c r="W218" s="39">
        <v>-6.5639323999999999E-2</v>
      </c>
      <c r="X218" s="39">
        <v>2.5456191E-2</v>
      </c>
      <c r="Y218" s="39">
        <v>4.2645110000000003E-3</v>
      </c>
      <c r="Z218" s="39">
        <v>0.17557541300000001</v>
      </c>
      <c r="AA218" s="39">
        <v>5.8698729999999998E-2</v>
      </c>
      <c r="AB218" s="39">
        <v>7.5159809999999997E-3</v>
      </c>
      <c r="AC218" s="39">
        <v>0.17557541300000001</v>
      </c>
      <c r="AD218" s="39">
        <v>-0.41267852700000002</v>
      </c>
      <c r="AE218" s="39">
        <v>-0.59719012199999999</v>
      </c>
      <c r="AF218" s="39">
        <v>-0.27955785</v>
      </c>
      <c r="AG218" s="39">
        <v>-0.243147423</v>
      </c>
      <c r="AH218" s="39">
        <v>-0.422011584</v>
      </c>
      <c r="AI218" s="39">
        <v>-0.13186768900000001</v>
      </c>
      <c r="AJ218" s="39">
        <v>-0.14071526400000001</v>
      </c>
      <c r="AK218" s="39">
        <v>-0.222910884</v>
      </c>
      <c r="AL218" s="39">
        <v>-4.2036170999999997E-2</v>
      </c>
      <c r="AM218" s="39">
        <v>-4.1080180000000001E-2</v>
      </c>
      <c r="AN218" s="39">
        <v>-7.9621306000000003E-2</v>
      </c>
      <c r="AO218" s="39">
        <v>1.5076816E-2</v>
      </c>
      <c r="AP218" s="39">
        <v>-0.40460731900000002</v>
      </c>
      <c r="AQ218" s="39">
        <v>-0.59514233100000002</v>
      </c>
      <c r="AR218" s="39">
        <v>-0.17859524199999999</v>
      </c>
      <c r="AS218" s="39">
        <v>-5.6275951999999997E-2</v>
      </c>
      <c r="AT218" s="39">
        <v>-8.1497628000000003E-2</v>
      </c>
      <c r="AU218" s="39">
        <v>-3.2306471000000003E-2</v>
      </c>
      <c r="AV218" s="39" t="s">
        <v>233</v>
      </c>
      <c r="AW218" s="39" t="s">
        <v>40</v>
      </c>
      <c r="AX218" s="39" t="s">
        <v>231</v>
      </c>
      <c r="AY218" s="39" t="s">
        <v>40</v>
      </c>
    </row>
    <row r="219" spans="1:51" x14ac:dyDescent="0.2">
      <c r="A219" s="40" t="str">
        <f t="shared" si="3"/>
        <v>FRDGRASEXNRC3SR</v>
      </c>
      <c r="B219" s="39">
        <v>218</v>
      </c>
      <c r="C219" s="39">
        <v>52</v>
      </c>
      <c r="D219" s="39">
        <v>-0.26540894399999998</v>
      </c>
      <c r="E219" s="39">
        <v>3.2558324E-2</v>
      </c>
      <c r="F219" s="39">
        <v>1.247519386</v>
      </c>
      <c r="G219" s="39">
        <v>-0.329222087</v>
      </c>
      <c r="H219" s="39">
        <v>-0.20159579999999999</v>
      </c>
      <c r="I219" s="39">
        <v>4.6577693000000003E-2</v>
      </c>
      <c r="J219" s="39">
        <v>1.4562804E-2</v>
      </c>
      <c r="K219" s="39">
        <v>7.8592581999999994E-2</v>
      </c>
      <c r="L219" s="39">
        <v>0.215818657</v>
      </c>
      <c r="M219" s="39">
        <v>0.12067644299999999</v>
      </c>
      <c r="N219" s="39">
        <v>0.28034368500000001</v>
      </c>
      <c r="O219" s="39">
        <v>-0.99464242300000005</v>
      </c>
      <c r="P219" s="39">
        <v>-0.99752592900000003</v>
      </c>
      <c r="Q219" s="39">
        <v>-0.99175891800000004</v>
      </c>
      <c r="R219" s="39">
        <v>-0.717193682</v>
      </c>
      <c r="S219" s="39">
        <v>-1.3290011660000001</v>
      </c>
      <c r="T219" s="39">
        <v>-0.50535961799999995</v>
      </c>
      <c r="U219" s="39">
        <v>-0.23899139999999999</v>
      </c>
      <c r="V219" s="39">
        <v>-0.37726587900000003</v>
      </c>
      <c r="W219" s="39">
        <v>-0.13463582199999999</v>
      </c>
      <c r="X219" s="39">
        <v>-4.1104139999999997E-3</v>
      </c>
      <c r="Y219" s="39">
        <v>-6.5864544999999997E-2</v>
      </c>
      <c r="Z219" s="39">
        <v>4.9121105999999998E-2</v>
      </c>
      <c r="AA219" s="39">
        <v>5.637759E-3</v>
      </c>
      <c r="AB219" s="39">
        <v>-1.0896767999999999E-2</v>
      </c>
      <c r="AC219" s="39">
        <v>4.9121105999999998E-2</v>
      </c>
      <c r="AD219" s="39">
        <v>-0.417602943</v>
      </c>
      <c r="AE219" s="39">
        <v>-0.53173613399999997</v>
      </c>
      <c r="AF219" s="39">
        <v>-0.34438429399999998</v>
      </c>
      <c r="AG219" s="39">
        <v>-0.26203268499999999</v>
      </c>
      <c r="AH219" s="39">
        <v>-0.39916374799999998</v>
      </c>
      <c r="AI219" s="39">
        <v>-0.18096438500000001</v>
      </c>
      <c r="AJ219" s="39">
        <v>-0.176495342</v>
      </c>
      <c r="AK219" s="39">
        <v>-0.25411775599999997</v>
      </c>
      <c r="AL219" s="39">
        <v>-0.108687932</v>
      </c>
      <c r="AM219" s="39">
        <v>-0.101374885</v>
      </c>
      <c r="AN219" s="39">
        <v>-0.153923325</v>
      </c>
      <c r="AO219" s="39">
        <v>-9.4307109999999996E-3</v>
      </c>
      <c r="AP219" s="39">
        <v>-0.38655623300000003</v>
      </c>
      <c r="AQ219" s="39">
        <v>-0.45530293399999999</v>
      </c>
      <c r="AR219" s="39">
        <v>-0.33116822600000001</v>
      </c>
      <c r="AS219" s="39">
        <v>-0.12725844</v>
      </c>
      <c r="AT219" s="39">
        <v>-0.17405542399999999</v>
      </c>
      <c r="AU219" s="39">
        <v>-6.0859714000000002E-2</v>
      </c>
      <c r="AV219" s="39" t="s">
        <v>235</v>
      </c>
      <c r="AW219" s="39" t="s">
        <v>40</v>
      </c>
      <c r="AX219" s="39" t="s">
        <v>231</v>
      </c>
      <c r="AY219" s="39" t="s">
        <v>40</v>
      </c>
    </row>
    <row r="220" spans="1:51" x14ac:dyDescent="0.2">
      <c r="A220" s="40" t="str">
        <f t="shared" si="3"/>
        <v>FRDGRASEQP1</v>
      </c>
      <c r="B220" s="39">
        <v>219</v>
      </c>
      <c r="C220" s="39">
        <v>102</v>
      </c>
      <c r="D220" s="39">
        <v>-0.27860305600000002</v>
      </c>
      <c r="E220" s="39">
        <v>2.2652139000000002E-2</v>
      </c>
      <c r="F220" s="39">
        <v>0.95014607600000001</v>
      </c>
      <c r="G220" s="39">
        <v>-0.323000434</v>
      </c>
      <c r="H220" s="39">
        <v>-0.234205679</v>
      </c>
      <c r="I220" s="39">
        <v>5.7078601999999999E-2</v>
      </c>
      <c r="J220" s="39">
        <v>3.2251533999999998E-2</v>
      </c>
      <c r="K220" s="39">
        <v>8.190567E-2</v>
      </c>
      <c r="L220" s="39">
        <v>0.238911284</v>
      </c>
      <c r="M220" s="39">
        <v>0.17958711999999999</v>
      </c>
      <c r="N220" s="39">
        <v>0.28619166600000001</v>
      </c>
      <c r="O220" s="39">
        <v>-1.0475987369999999</v>
      </c>
      <c r="P220" s="39">
        <v>-2</v>
      </c>
      <c r="Q220" s="39">
        <v>-0.594618074</v>
      </c>
      <c r="R220" s="39">
        <v>-0.59947772200000005</v>
      </c>
      <c r="S220" s="39">
        <v>-1.316333019</v>
      </c>
      <c r="T220" s="39">
        <v>-0.57683496000000001</v>
      </c>
      <c r="U220" s="39">
        <v>-0.24306734299999999</v>
      </c>
      <c r="V220" s="39">
        <v>-0.34527496000000002</v>
      </c>
      <c r="W220" s="39">
        <v>-0.16255882499999999</v>
      </c>
      <c r="X220" s="39">
        <v>7.1314830000000001E-3</v>
      </c>
      <c r="Y220" s="39">
        <v>-4.1776239999999996E-3</v>
      </c>
      <c r="Z220" s="39">
        <v>3.3930455999999998E-2</v>
      </c>
      <c r="AA220" s="39">
        <v>1.3921749000000001E-2</v>
      </c>
      <c r="AB220" s="39">
        <v>1.285443E-3</v>
      </c>
      <c r="AC220" s="39">
        <v>0.17557541300000001</v>
      </c>
      <c r="AD220" s="39">
        <v>-0.41409553500000001</v>
      </c>
      <c r="AE220" s="39">
        <v>-0.49156331199999997</v>
      </c>
      <c r="AF220" s="39">
        <v>-0.39790721200000001</v>
      </c>
      <c r="AG220" s="39">
        <v>-0.32554893699999998</v>
      </c>
      <c r="AH220" s="39">
        <v>-0.37932219700000003</v>
      </c>
      <c r="AI220" s="39">
        <v>-0.25074490799999999</v>
      </c>
      <c r="AJ220" s="39">
        <v>-0.176580655</v>
      </c>
      <c r="AK220" s="39">
        <v>-0.25290907099999999</v>
      </c>
      <c r="AL220" s="39">
        <v>-0.126347603</v>
      </c>
      <c r="AM220" s="39">
        <v>-9.6087792000000005E-2</v>
      </c>
      <c r="AN220" s="39">
        <v>-0.13122932100000001</v>
      </c>
      <c r="AO220" s="39">
        <v>-5.3306236E-2</v>
      </c>
      <c r="AP220" s="39">
        <v>-0.39709919500000002</v>
      </c>
      <c r="AQ220" s="39">
        <v>-0.40924801</v>
      </c>
      <c r="AR220" s="39">
        <v>-0.38392895199999999</v>
      </c>
      <c r="AS220" s="39">
        <v>-0.11543281</v>
      </c>
      <c r="AT220" s="39">
        <v>-0.14674034999999999</v>
      </c>
      <c r="AU220" s="39">
        <v>-6.7356457999999994E-2</v>
      </c>
      <c r="AV220" s="39">
        <v>1</v>
      </c>
      <c r="AW220" s="39" t="s">
        <v>40</v>
      </c>
      <c r="AX220" s="39" t="s">
        <v>236</v>
      </c>
      <c r="AY220" s="39" t="s">
        <v>40</v>
      </c>
    </row>
    <row r="221" spans="1:51" x14ac:dyDescent="0.2">
      <c r="A221" s="40" t="str">
        <f t="shared" si="3"/>
        <v>FRDGRASEQP2</v>
      </c>
      <c r="B221" s="39">
        <v>220</v>
      </c>
      <c r="C221" s="39">
        <v>96</v>
      </c>
      <c r="D221" s="39">
        <v>-0.214250947</v>
      </c>
      <c r="E221" s="39">
        <v>2.0384823E-2</v>
      </c>
      <c r="F221" s="39">
        <v>0.57040214199999995</v>
      </c>
      <c r="G221" s="39">
        <v>-0.25420446600000002</v>
      </c>
      <c r="H221" s="39">
        <v>-0.174297429</v>
      </c>
      <c r="I221" s="39">
        <v>7.6794811000000004E-2</v>
      </c>
      <c r="J221" s="39">
        <v>3.2864145999999997E-2</v>
      </c>
      <c r="K221" s="39">
        <v>0.120725476</v>
      </c>
      <c r="L221" s="39">
        <v>0.27711876699999999</v>
      </c>
      <c r="M221" s="39">
        <v>0.18128470999999999</v>
      </c>
      <c r="N221" s="39">
        <v>0.347455717</v>
      </c>
      <c r="O221" s="39">
        <v>-1.0165901829999999</v>
      </c>
      <c r="P221" s="39">
        <v>-1.5727007580000001</v>
      </c>
      <c r="Q221" s="39">
        <v>-0.61265289300000003</v>
      </c>
      <c r="R221" s="39">
        <v>-0.98636321699999996</v>
      </c>
      <c r="S221" s="39">
        <v>-1.0266088769999999</v>
      </c>
      <c r="T221" s="39">
        <v>-0.58468488399999996</v>
      </c>
      <c r="U221" s="39">
        <v>-0.14469152900000001</v>
      </c>
      <c r="V221" s="39">
        <v>-0.17636201300000001</v>
      </c>
      <c r="W221" s="39">
        <v>-8.0475194E-2</v>
      </c>
      <c r="X221" s="39">
        <v>1.7074707000000001E-2</v>
      </c>
      <c r="Y221" s="39">
        <v>3.3511579999999999E-3</v>
      </c>
      <c r="Z221" s="39">
        <v>2.3725019999999999E-2</v>
      </c>
      <c r="AA221" s="39">
        <v>1.972575E-2</v>
      </c>
      <c r="AB221" s="39">
        <v>1.1630353E-2</v>
      </c>
      <c r="AC221" s="39">
        <v>9.8432168E-2</v>
      </c>
      <c r="AD221" s="39">
        <v>-0.36740405900000001</v>
      </c>
      <c r="AE221" s="39">
        <v>-0.43460004000000002</v>
      </c>
      <c r="AF221" s="39">
        <v>-0.228858494</v>
      </c>
      <c r="AG221" s="39">
        <v>-0.16883487</v>
      </c>
      <c r="AH221" s="39">
        <v>-0.23697130399999999</v>
      </c>
      <c r="AI221" s="39">
        <v>-0.125248627</v>
      </c>
      <c r="AJ221" s="39">
        <v>-0.11316952800000001</v>
      </c>
      <c r="AK221" s="39">
        <v>-0.168548804</v>
      </c>
      <c r="AL221" s="39">
        <v>-5.0860330000000002E-2</v>
      </c>
      <c r="AM221" s="39">
        <v>-5.0688883999999997E-2</v>
      </c>
      <c r="AN221" s="39">
        <v>-7.4586661999999998E-2</v>
      </c>
      <c r="AO221" s="39">
        <v>1.401842E-2</v>
      </c>
      <c r="AP221" s="39">
        <v>-0.274024977</v>
      </c>
      <c r="AQ221" s="39">
        <v>-0.422230736</v>
      </c>
      <c r="AR221" s="39">
        <v>-0.17649065</v>
      </c>
      <c r="AS221" s="39">
        <v>-5.2128106E-2</v>
      </c>
      <c r="AT221" s="39">
        <v>-8.0657209999999993E-2</v>
      </c>
      <c r="AU221" s="39">
        <v>-2.8043522000000001E-2</v>
      </c>
      <c r="AV221" s="39">
        <v>2</v>
      </c>
      <c r="AW221" s="39" t="s">
        <v>40</v>
      </c>
      <c r="AX221" s="39" t="s">
        <v>236</v>
      </c>
      <c r="AY221" s="39" t="s">
        <v>40</v>
      </c>
    </row>
    <row r="222" spans="1:51" x14ac:dyDescent="0.2">
      <c r="A222" s="40" t="str">
        <f t="shared" si="3"/>
        <v>FRDHIEREVARtotal</v>
      </c>
      <c r="B222" s="39">
        <v>221</v>
      </c>
      <c r="C222" s="39">
        <v>187</v>
      </c>
      <c r="D222" s="39">
        <v>-4.3493162000000002E-2</v>
      </c>
      <c r="E222" s="39">
        <v>4.2964398000000001E-2</v>
      </c>
      <c r="F222" s="39">
        <v>1.6649741010000001</v>
      </c>
      <c r="G222" s="39">
        <v>-0.12770183399999999</v>
      </c>
      <c r="H222" s="39">
        <v>4.0715508999999997E-2</v>
      </c>
      <c r="I222" s="39">
        <v>0.217718207</v>
      </c>
      <c r="J222" s="39">
        <v>0.13260263999999999</v>
      </c>
      <c r="K222" s="39">
        <v>0.30283377500000003</v>
      </c>
      <c r="L222" s="39">
        <v>0.46660283699999999</v>
      </c>
      <c r="M222" s="39">
        <v>0.36414645299999998</v>
      </c>
      <c r="N222" s="39">
        <v>0.55030334800000003</v>
      </c>
      <c r="O222" s="39">
        <v>-1.111708197</v>
      </c>
      <c r="P222" s="39">
        <v>-2</v>
      </c>
      <c r="Q222" s="39">
        <v>-0.76787314399999995</v>
      </c>
      <c r="R222" s="39">
        <v>-0.77855121100000002</v>
      </c>
      <c r="S222" s="39">
        <v>-1.231939897</v>
      </c>
      <c r="T222" s="39">
        <v>-0.66492916300000005</v>
      </c>
      <c r="U222" s="39">
        <v>-7.5471239999999997E-3</v>
      </c>
      <c r="V222" s="39">
        <v>-0.107176379</v>
      </c>
      <c r="W222" s="39">
        <v>8.6074306000000003E-2</v>
      </c>
      <c r="X222" s="39">
        <v>0.59365522699999995</v>
      </c>
      <c r="Y222" s="39">
        <v>0.47891894600000001</v>
      </c>
      <c r="Z222" s="39">
        <v>0.88012351499999997</v>
      </c>
      <c r="AA222" s="39">
        <v>0.76222574300000001</v>
      </c>
      <c r="AB222" s="39">
        <v>0.54648124099999995</v>
      </c>
      <c r="AC222" s="39">
        <v>1.2163185940000001</v>
      </c>
      <c r="AD222" s="39">
        <v>-0.39757377700000002</v>
      </c>
      <c r="AE222" s="39">
        <v>-0.51319349700000005</v>
      </c>
      <c r="AF222" s="39">
        <v>-0.30879408699999999</v>
      </c>
      <c r="AG222" s="39">
        <v>-0.12067971500000001</v>
      </c>
      <c r="AH222" s="39">
        <v>-0.16252488600000001</v>
      </c>
      <c r="AI222" s="39">
        <v>-5.2896328999999999E-2</v>
      </c>
      <c r="AJ222" s="39">
        <v>9.6426363000000001E-2</v>
      </c>
      <c r="AK222" s="39">
        <v>-6.0779950000000001E-3</v>
      </c>
      <c r="AL222" s="39">
        <v>0.17923522</v>
      </c>
      <c r="AM222" s="39">
        <v>0.32002892900000002</v>
      </c>
      <c r="AN222" s="39">
        <v>0.197334541</v>
      </c>
      <c r="AO222" s="39">
        <v>0.449558026</v>
      </c>
      <c r="AP222" s="39">
        <v>-0.31254780999999998</v>
      </c>
      <c r="AQ222" s="39">
        <v>-0.39765705699999998</v>
      </c>
      <c r="AR222" s="39">
        <v>-0.20791429</v>
      </c>
      <c r="AS222" s="39">
        <v>0.27913540599999997</v>
      </c>
      <c r="AT222" s="39">
        <v>0.122980411</v>
      </c>
      <c r="AU222" s="39">
        <v>0.399392409</v>
      </c>
      <c r="AV222" s="39" t="s">
        <v>224</v>
      </c>
      <c r="AW222" s="39" t="s">
        <v>41</v>
      </c>
      <c r="AX222" s="39" t="s">
        <v>0</v>
      </c>
      <c r="AY222" s="39" t="s">
        <v>41</v>
      </c>
    </row>
    <row r="223" spans="1:51" x14ac:dyDescent="0.2">
      <c r="A223" s="40" t="str">
        <f t="shared" si="3"/>
        <v>FRDHIERGEDAD6-11m</v>
      </c>
      <c r="B223" s="39">
        <v>222</v>
      </c>
      <c r="C223" s="39">
        <v>62</v>
      </c>
      <c r="D223" s="39">
        <v>-0.24859721700000001</v>
      </c>
      <c r="E223" s="39">
        <v>6.5270783999999998E-2</v>
      </c>
      <c r="F223" s="39">
        <v>1.6048396170000001</v>
      </c>
      <c r="G223" s="39">
        <v>-0.37652560200000001</v>
      </c>
      <c r="H223" s="39">
        <v>-0.120668831</v>
      </c>
      <c r="I223" s="39">
        <v>0.17386854099999999</v>
      </c>
      <c r="J223" s="39">
        <v>8.9689957000000001E-2</v>
      </c>
      <c r="K223" s="39">
        <v>0.25804712499999999</v>
      </c>
      <c r="L223" s="39">
        <v>0.41697546800000002</v>
      </c>
      <c r="M223" s="39">
        <v>0.29948281599999999</v>
      </c>
      <c r="N223" s="39">
        <v>0.50798339000000003</v>
      </c>
      <c r="O223" s="39">
        <v>-1.224833126</v>
      </c>
      <c r="P223" s="39">
        <v>-1.224988859</v>
      </c>
      <c r="Q223" s="39">
        <v>-0.77656557900000001</v>
      </c>
      <c r="R223" s="39">
        <v>-1.161301924</v>
      </c>
      <c r="S223" s="39">
        <v>-1.224988859</v>
      </c>
      <c r="T223" s="39">
        <v>-0.75932531700000006</v>
      </c>
      <c r="U223" s="39">
        <v>-0.200147555</v>
      </c>
      <c r="V223" s="39">
        <v>-0.407245419</v>
      </c>
      <c r="W223" s="39">
        <v>-8.2645862E-2</v>
      </c>
      <c r="X223" s="39">
        <v>0.40775006800000002</v>
      </c>
      <c r="Y223" s="39">
        <v>0.103444217</v>
      </c>
      <c r="Z223" s="39">
        <v>0.59513636000000003</v>
      </c>
      <c r="AA223" s="39">
        <v>0.442211837</v>
      </c>
      <c r="AB223" s="39">
        <v>0.34096560399999998</v>
      </c>
      <c r="AC223" s="39">
        <v>0.59513636000000003</v>
      </c>
      <c r="AD223" s="39">
        <v>-0.55949101800000001</v>
      </c>
      <c r="AE223" s="39">
        <v>-1.172517298</v>
      </c>
      <c r="AF223" s="39">
        <v>-0.40634384200000001</v>
      </c>
      <c r="AG223" s="39">
        <v>-0.36954456600000002</v>
      </c>
      <c r="AH223" s="39">
        <v>-0.529665571</v>
      </c>
      <c r="AI223" s="39">
        <v>-0.113081081</v>
      </c>
      <c r="AJ223" s="39">
        <v>-0.10931455399999999</v>
      </c>
      <c r="AK223" s="39">
        <v>-0.30930218300000001</v>
      </c>
      <c r="AL223" s="39">
        <v>-6.1138190000000004E-3</v>
      </c>
      <c r="AM223" s="39">
        <v>9.4854200999999999E-2</v>
      </c>
      <c r="AN223" s="39">
        <v>-8.0032181999999993E-2</v>
      </c>
      <c r="AO223" s="39">
        <v>0.38317252099999999</v>
      </c>
      <c r="AP223" s="39">
        <v>-0.52654654899999997</v>
      </c>
      <c r="AQ223" s="39">
        <v>-0.62137191599999997</v>
      </c>
      <c r="AR223" s="39">
        <v>-0.39948191300000002</v>
      </c>
      <c r="AS223" s="39">
        <v>2.9881520000000002E-2</v>
      </c>
      <c r="AT223" s="39">
        <v>-0.108608497</v>
      </c>
      <c r="AU223" s="39">
        <v>0.29297351300000002</v>
      </c>
      <c r="AV223" s="39" t="s">
        <v>13</v>
      </c>
      <c r="AW223" s="39" t="s">
        <v>41</v>
      </c>
      <c r="AX223" s="39" t="s">
        <v>225</v>
      </c>
      <c r="AY223" s="39" t="s">
        <v>41</v>
      </c>
    </row>
    <row r="224" spans="1:51" x14ac:dyDescent="0.2">
      <c r="A224" s="40" t="str">
        <f t="shared" si="3"/>
        <v>FRDHIERGEDAD12-17m</v>
      </c>
      <c r="B224" s="39">
        <v>223</v>
      </c>
      <c r="C224" s="39">
        <v>77</v>
      </c>
      <c r="D224" s="39">
        <v>7.9541860000000002E-3</v>
      </c>
      <c r="E224" s="39">
        <v>8.3550953999999997E-2</v>
      </c>
      <c r="F224" s="39">
        <v>2.014026415</v>
      </c>
      <c r="G224" s="39">
        <v>-0.155802675</v>
      </c>
      <c r="H224" s="39">
        <v>0.17171104700000001</v>
      </c>
      <c r="I224" s="39">
        <v>0.279461405</v>
      </c>
      <c r="J224" s="39">
        <v>9.2836211000000002E-2</v>
      </c>
      <c r="K224" s="39">
        <v>0.46608659800000002</v>
      </c>
      <c r="L224" s="39">
        <v>0.52864109199999998</v>
      </c>
      <c r="M224" s="39">
        <v>0.30469035300000002</v>
      </c>
      <c r="N224" s="39">
        <v>0.68270535200000004</v>
      </c>
      <c r="O224" s="39">
        <v>-1.6095917120000001</v>
      </c>
      <c r="P224" s="39">
        <v>-2</v>
      </c>
      <c r="Q224" s="39">
        <v>-0.712435767</v>
      </c>
      <c r="R224" s="39">
        <v>-0.79099476999999996</v>
      </c>
      <c r="S224" s="39">
        <v>-2</v>
      </c>
      <c r="T224" s="39">
        <v>-0.55966931799999997</v>
      </c>
      <c r="U224" s="39">
        <v>2.9852996E-2</v>
      </c>
      <c r="V224" s="39">
        <v>-0.16281415099999999</v>
      </c>
      <c r="W224" s="39">
        <v>0.26862767500000001</v>
      </c>
      <c r="X224" s="39">
        <v>0.74947797100000002</v>
      </c>
      <c r="Y224" s="39">
        <v>0.46906206900000003</v>
      </c>
      <c r="Z224" s="39">
        <v>1.2163185940000001</v>
      </c>
      <c r="AA224" s="39">
        <v>0.81655455799999999</v>
      </c>
      <c r="AB224" s="39">
        <v>0.69603372100000005</v>
      </c>
      <c r="AC224" s="39">
        <v>1.2163185940000001</v>
      </c>
      <c r="AD224" s="39">
        <v>-0.33063878899999999</v>
      </c>
      <c r="AE224" s="39">
        <v>-0.74941640799999998</v>
      </c>
      <c r="AF224" s="39">
        <v>-0.17549661899999999</v>
      </c>
      <c r="AG224" s="39">
        <v>-0.13584219</v>
      </c>
      <c r="AH224" s="39">
        <v>-0.281011862</v>
      </c>
      <c r="AI224" s="39">
        <v>9.7918543999999996E-2</v>
      </c>
      <c r="AJ224" s="39">
        <v>0.16548302100000001</v>
      </c>
      <c r="AK224" s="39">
        <v>-1.9547668000000001E-2</v>
      </c>
      <c r="AL224" s="39">
        <v>0.35239588199999999</v>
      </c>
      <c r="AM224" s="39">
        <v>0.38108718699999999</v>
      </c>
      <c r="AN224" s="39">
        <v>0.27585344899999997</v>
      </c>
      <c r="AO224" s="39">
        <v>0.69436715699999996</v>
      </c>
      <c r="AP224" s="39">
        <v>-0.30720704500000001</v>
      </c>
      <c r="AQ224" s="39">
        <v>-0.48339207499999998</v>
      </c>
      <c r="AR224" s="39">
        <v>-0.149763589</v>
      </c>
      <c r="AS224" s="39">
        <v>0.34357484500000002</v>
      </c>
      <c r="AT224" s="39">
        <v>0.216101813</v>
      </c>
      <c r="AU224" s="39">
        <v>0.482594407</v>
      </c>
      <c r="AV224" s="39" t="s">
        <v>14</v>
      </c>
      <c r="AW224" s="39" t="s">
        <v>41</v>
      </c>
      <c r="AX224" s="39" t="s">
        <v>225</v>
      </c>
      <c r="AY224" s="39" t="s">
        <v>41</v>
      </c>
    </row>
    <row r="225" spans="1:51" x14ac:dyDescent="0.2">
      <c r="A225" s="40" t="str">
        <f t="shared" si="3"/>
        <v>FRDHIERGEDAD18-23m</v>
      </c>
      <c r="B225" s="39">
        <v>224</v>
      </c>
      <c r="C225" s="39">
        <v>48</v>
      </c>
      <c r="D225" s="39">
        <v>0.10031488199999999</v>
      </c>
      <c r="E225" s="39">
        <v>4.4961528000000001E-2</v>
      </c>
      <c r="F225" s="39">
        <v>1.0140994670000001</v>
      </c>
      <c r="G225" s="39">
        <v>1.2191906000000001E-2</v>
      </c>
      <c r="H225" s="39">
        <v>0.18843785699999999</v>
      </c>
      <c r="I225" s="39">
        <v>0.100294358</v>
      </c>
      <c r="J225" s="39">
        <v>1.8709274000000001E-2</v>
      </c>
      <c r="K225" s="39">
        <v>0.181879442</v>
      </c>
      <c r="L225" s="39">
        <v>0.316692845</v>
      </c>
      <c r="M225" s="39">
        <v>0.13678184800000001</v>
      </c>
      <c r="N225" s="39">
        <v>0.42647326099999999</v>
      </c>
      <c r="O225" s="39">
        <v>-0.80924189999999996</v>
      </c>
      <c r="P225" s="39">
        <v>-0.88117989600000002</v>
      </c>
      <c r="Q225" s="39">
        <v>-0.44057175599999998</v>
      </c>
      <c r="R225" s="39">
        <v>-0.63768504199999998</v>
      </c>
      <c r="S225" s="39">
        <v>-0.88117989600000002</v>
      </c>
      <c r="T225" s="39">
        <v>-0.29254401000000002</v>
      </c>
      <c r="U225" s="39">
        <v>8.8398960999999998E-2</v>
      </c>
      <c r="V225" s="39">
        <v>5.5004490000000003E-2</v>
      </c>
      <c r="W225" s="39">
        <v>0.168172866</v>
      </c>
      <c r="X225" s="39">
        <v>0.55044058600000001</v>
      </c>
      <c r="Y225" s="39">
        <v>0.32687096700000001</v>
      </c>
      <c r="Z225" s="39">
        <v>1.0157633159999999</v>
      </c>
      <c r="AA225" s="39">
        <v>0.62475533500000002</v>
      </c>
      <c r="AB225" s="39">
        <v>0.49222178599999999</v>
      </c>
      <c r="AC225" s="39">
        <v>1.0157633159999999</v>
      </c>
      <c r="AD225" s="39">
        <v>-0.12195091700000001</v>
      </c>
      <c r="AE225" s="39">
        <v>-0.55470057800000006</v>
      </c>
      <c r="AF225" s="39">
        <v>1.3853738000000001E-2</v>
      </c>
      <c r="AG225" s="39">
        <v>5.6191207E-2</v>
      </c>
      <c r="AH225" s="39">
        <v>-5.1791226000000003E-2</v>
      </c>
      <c r="AI225" s="39">
        <v>8.9306151E-2</v>
      </c>
      <c r="AJ225" s="39">
        <v>0.16785847700000001</v>
      </c>
      <c r="AK225" s="39">
        <v>7.4440118E-2</v>
      </c>
      <c r="AL225" s="39">
        <v>0.28547282699999998</v>
      </c>
      <c r="AM225" s="39">
        <v>0.31446837700000002</v>
      </c>
      <c r="AN225" s="39">
        <v>0.168365919</v>
      </c>
      <c r="AO225" s="39">
        <v>0.70567230299999995</v>
      </c>
      <c r="AP225" s="39">
        <v>-5.2957681E-2</v>
      </c>
      <c r="AQ225" s="39">
        <v>-0.255548583</v>
      </c>
      <c r="AR225" s="39">
        <v>5.5497725999999997E-2</v>
      </c>
      <c r="AS225" s="39">
        <v>0.28161346999999998</v>
      </c>
      <c r="AT225" s="39">
        <v>8.9086412000000004E-2</v>
      </c>
      <c r="AU225" s="39">
        <v>0.76670410700000002</v>
      </c>
      <c r="AV225" s="39" t="s">
        <v>15</v>
      </c>
      <c r="AW225" s="39" t="s">
        <v>41</v>
      </c>
      <c r="AX225" s="39" t="s">
        <v>225</v>
      </c>
      <c r="AY225" s="39" t="s">
        <v>41</v>
      </c>
    </row>
    <row r="226" spans="1:51" x14ac:dyDescent="0.2">
      <c r="A226" s="40" t="str">
        <f t="shared" si="3"/>
        <v>FRDHIERSexoM</v>
      </c>
      <c r="B226" s="39">
        <v>225</v>
      </c>
      <c r="C226" s="39">
        <v>91</v>
      </c>
      <c r="D226" s="39">
        <v>-4.8400364000000001E-2</v>
      </c>
      <c r="E226" s="39">
        <v>5.1992496999999999E-2</v>
      </c>
      <c r="F226" s="39">
        <v>1.4422583470000001</v>
      </c>
      <c r="G226" s="39">
        <v>-0.15030378599999999</v>
      </c>
      <c r="H226" s="39">
        <v>5.3503057999999999E-2</v>
      </c>
      <c r="I226" s="39">
        <v>0.179253308</v>
      </c>
      <c r="J226" s="39">
        <v>9.9755120000000003E-2</v>
      </c>
      <c r="K226" s="39">
        <v>0.25875149600000003</v>
      </c>
      <c r="L226" s="39">
        <v>0.423383169</v>
      </c>
      <c r="M226" s="39">
        <v>0.31584033900000003</v>
      </c>
      <c r="N226" s="39">
        <v>0.50867622000000001</v>
      </c>
      <c r="O226" s="39">
        <v>-0.91787183800000005</v>
      </c>
      <c r="P226" s="39">
        <v>-1.224988859</v>
      </c>
      <c r="Q226" s="39">
        <v>-0.76581052699999996</v>
      </c>
      <c r="R226" s="39">
        <v>-0.84100970799999997</v>
      </c>
      <c r="S226" s="39">
        <v>-1.224988859</v>
      </c>
      <c r="T226" s="39">
        <v>-0.67806012100000002</v>
      </c>
      <c r="U226" s="39">
        <v>-9.5043809999999992E-3</v>
      </c>
      <c r="V226" s="39">
        <v>-0.15240846899999999</v>
      </c>
      <c r="W226" s="39">
        <v>8.6633667999999997E-2</v>
      </c>
      <c r="X226" s="39">
        <v>0.62795059799999997</v>
      </c>
      <c r="Y226" s="39">
        <v>0.334069424</v>
      </c>
      <c r="Z226" s="39">
        <v>1.2163185940000001</v>
      </c>
      <c r="AA226" s="39">
        <v>0.74067836499999995</v>
      </c>
      <c r="AB226" s="39">
        <v>0.33819101400000001</v>
      </c>
      <c r="AC226" s="39">
        <v>1.2163185940000001</v>
      </c>
      <c r="AD226" s="39">
        <v>-0.39834995299999998</v>
      </c>
      <c r="AE226" s="39">
        <v>-0.56851149300000003</v>
      </c>
      <c r="AF226" s="39">
        <v>-0.242912657</v>
      </c>
      <c r="AG226" s="39">
        <v>-0.129868443</v>
      </c>
      <c r="AH226" s="39">
        <v>-0.16455173200000001</v>
      </c>
      <c r="AI226" s="39">
        <v>-2.0253763000000001E-2</v>
      </c>
      <c r="AJ226" s="39">
        <v>7.8974459999999996E-2</v>
      </c>
      <c r="AK226" s="39">
        <v>-1.4457561000000001E-2</v>
      </c>
      <c r="AL226" s="39">
        <v>0.14701003100000001</v>
      </c>
      <c r="AM226" s="39">
        <v>0.23708733900000001</v>
      </c>
      <c r="AN226" s="39">
        <v>9.7174620000000003E-2</v>
      </c>
      <c r="AO226" s="39">
        <v>0.51871080800000002</v>
      </c>
      <c r="AP226" s="39">
        <v>-0.30782759300000001</v>
      </c>
      <c r="AQ226" s="39">
        <v>-0.44436271199999999</v>
      </c>
      <c r="AR226" s="39">
        <v>-0.161497686</v>
      </c>
      <c r="AS226" s="39">
        <v>0.167968746</v>
      </c>
      <c r="AT226" s="39">
        <v>8.6191406999999998E-2</v>
      </c>
      <c r="AU226" s="39">
        <v>0.33347305599999999</v>
      </c>
      <c r="AV226" s="39" t="s">
        <v>16</v>
      </c>
      <c r="AW226" s="39" t="s">
        <v>41</v>
      </c>
      <c r="AX226" s="39" t="s">
        <v>226</v>
      </c>
      <c r="AY226" s="39" t="s">
        <v>41</v>
      </c>
    </row>
    <row r="227" spans="1:51" x14ac:dyDescent="0.2">
      <c r="A227" s="40" t="str">
        <f t="shared" si="3"/>
        <v>FRDHIERSexoF</v>
      </c>
      <c r="B227" s="39">
        <v>226</v>
      </c>
      <c r="C227" s="39">
        <v>96</v>
      </c>
      <c r="D227" s="39">
        <v>-3.8980511000000002E-2</v>
      </c>
      <c r="E227" s="39">
        <v>5.2605832999999998E-2</v>
      </c>
      <c r="F227" s="39">
        <v>1.0920507230000001</v>
      </c>
      <c r="G227" s="39">
        <v>-0.14208604899999999</v>
      </c>
      <c r="H227" s="39">
        <v>6.4125027000000001E-2</v>
      </c>
      <c r="I227" s="39">
        <v>0.255283649</v>
      </c>
      <c r="J227" s="39">
        <v>0.115047574</v>
      </c>
      <c r="K227" s="39">
        <v>0.39551972400000002</v>
      </c>
      <c r="L227" s="39">
        <v>0.50525602300000005</v>
      </c>
      <c r="M227" s="39">
        <v>0.33918663700000001</v>
      </c>
      <c r="N227" s="39">
        <v>0.62890358899999999</v>
      </c>
      <c r="O227" s="39">
        <v>-1.5993310329999999</v>
      </c>
      <c r="P227" s="39">
        <v>-2</v>
      </c>
      <c r="Q227" s="39">
        <v>-0.71581152999999997</v>
      </c>
      <c r="R227" s="39">
        <v>-0.79269199999999995</v>
      </c>
      <c r="S227" s="39">
        <v>-2</v>
      </c>
      <c r="T227" s="39">
        <v>-0.60167386</v>
      </c>
      <c r="U227" s="39">
        <v>-1.519265E-2</v>
      </c>
      <c r="V227" s="39">
        <v>-0.133318409</v>
      </c>
      <c r="W227" s="39">
        <v>0.162699223</v>
      </c>
      <c r="X227" s="39">
        <v>0.55008975900000001</v>
      </c>
      <c r="Y227" s="39">
        <v>0.47920667099999997</v>
      </c>
      <c r="Z227" s="39">
        <v>1.0157633159999999</v>
      </c>
      <c r="AA227" s="39">
        <v>0.72885015099999995</v>
      </c>
      <c r="AB227" s="39">
        <v>0.54122618199999994</v>
      </c>
      <c r="AC227" s="39">
        <v>1.0157633159999999</v>
      </c>
      <c r="AD227" s="39">
        <v>-0.39783826500000002</v>
      </c>
      <c r="AE227" s="39">
        <v>-0.53859810299999999</v>
      </c>
      <c r="AF227" s="39">
        <v>-0.30214781600000001</v>
      </c>
      <c r="AG227" s="39">
        <v>-0.120511231</v>
      </c>
      <c r="AH227" s="39">
        <v>-0.21753360999999999</v>
      </c>
      <c r="AI227" s="39">
        <v>-1.7033082000000001E-2</v>
      </c>
      <c r="AJ227" s="39">
        <v>0.13833000600000001</v>
      </c>
      <c r="AK227" s="39">
        <v>-2.0768669999999999E-2</v>
      </c>
      <c r="AL227" s="39">
        <v>0.28470495800000001</v>
      </c>
      <c r="AM227" s="39">
        <v>0.36448686000000002</v>
      </c>
      <c r="AN227" s="39">
        <v>0.28581395999999998</v>
      </c>
      <c r="AO227" s="39">
        <v>0.46706012600000002</v>
      </c>
      <c r="AP227" s="39">
        <v>-0.33768961400000003</v>
      </c>
      <c r="AQ227" s="39">
        <v>-0.508028708</v>
      </c>
      <c r="AR227" s="39">
        <v>-0.197632738</v>
      </c>
      <c r="AS227" s="39">
        <v>0.29715712700000002</v>
      </c>
      <c r="AT227" s="39">
        <v>0.22325714699999999</v>
      </c>
      <c r="AU227" s="39">
        <v>0.436924757</v>
      </c>
      <c r="AV227" s="39" t="s">
        <v>17</v>
      </c>
      <c r="AW227" s="39" t="s">
        <v>41</v>
      </c>
      <c r="AX227" s="39" t="s">
        <v>226</v>
      </c>
      <c r="AY227" s="39" t="s">
        <v>41</v>
      </c>
    </row>
    <row r="228" spans="1:51" x14ac:dyDescent="0.2">
      <c r="A228" s="40" t="str">
        <f t="shared" si="3"/>
        <v>FRDHIEREstratoAlto</v>
      </c>
      <c r="B228" s="39">
        <v>227</v>
      </c>
      <c r="C228" s="39">
        <v>34</v>
      </c>
      <c r="D228" s="39">
        <v>0.13847788799999999</v>
      </c>
      <c r="E228" s="39">
        <v>9.7177825999999995E-2</v>
      </c>
      <c r="F228" s="39">
        <v>1.7221303080000001</v>
      </c>
      <c r="G228" s="39">
        <v>-5.1987151000000002E-2</v>
      </c>
      <c r="H228" s="39">
        <v>0.328942927</v>
      </c>
      <c r="I228" s="39">
        <v>0.19646523900000001</v>
      </c>
      <c r="J228" s="39">
        <v>9.3531030000000001E-2</v>
      </c>
      <c r="K228" s="39">
        <v>0.29939944800000001</v>
      </c>
      <c r="L228" s="39">
        <v>0.443243995</v>
      </c>
      <c r="M228" s="39">
        <v>0.30582843300000001</v>
      </c>
      <c r="N228" s="39">
        <v>0.54717405600000002</v>
      </c>
      <c r="O228" s="39">
        <v>-0.91877301199999994</v>
      </c>
      <c r="P228" s="39">
        <v>-0.923480576</v>
      </c>
      <c r="Q228" s="39">
        <v>-0.83068190900000005</v>
      </c>
      <c r="R228" s="39">
        <v>-0.89379151199999995</v>
      </c>
      <c r="S228" s="39">
        <v>-0.923480576</v>
      </c>
      <c r="T228" s="39">
        <v>-0.53635189000000005</v>
      </c>
      <c r="U228" s="39">
        <v>0.109655186</v>
      </c>
      <c r="V228" s="39">
        <v>-7.8282459999999998E-2</v>
      </c>
      <c r="W228" s="39">
        <v>0.34751934099999998</v>
      </c>
      <c r="X228" s="39">
        <v>0.79164288299999996</v>
      </c>
      <c r="Y228" s="39">
        <v>0.56500700100000001</v>
      </c>
      <c r="Z228" s="39">
        <v>1.2163185940000001</v>
      </c>
      <c r="AA228" s="39">
        <v>0.93544063399999999</v>
      </c>
      <c r="AB228" s="39">
        <v>0.62380332299999997</v>
      </c>
      <c r="AC228" s="39">
        <v>1.2163185940000001</v>
      </c>
      <c r="AD228" s="39">
        <v>-0.16227283100000001</v>
      </c>
      <c r="AE228" s="39">
        <v>-0.41029262700000002</v>
      </c>
      <c r="AF228" s="39">
        <v>-5.3269636000000002E-2</v>
      </c>
      <c r="AG228" s="39">
        <v>6.3381757999999996E-2</v>
      </c>
      <c r="AH228" s="39">
        <v>-0.44406946000000003</v>
      </c>
      <c r="AI228" s="39">
        <v>0.31671978699999997</v>
      </c>
      <c r="AJ228" s="39">
        <v>0.18559738000000001</v>
      </c>
      <c r="AK228" s="39">
        <v>-2.2733839999999998E-3</v>
      </c>
      <c r="AL228" s="39">
        <v>0.52108460700000003</v>
      </c>
      <c r="AM228" s="39">
        <v>0.46328101599999999</v>
      </c>
      <c r="AN228" s="39">
        <v>0.30857743300000001</v>
      </c>
      <c r="AO228" s="39">
        <v>0.68806456900000001</v>
      </c>
      <c r="AP228" s="39">
        <v>-7.7769025000000006E-2</v>
      </c>
      <c r="AQ228" s="39">
        <v>-0.64158466199999997</v>
      </c>
      <c r="AR228" s="39">
        <v>7.7141289000000002E-2</v>
      </c>
      <c r="AS228" s="39">
        <v>0.34666572699999998</v>
      </c>
      <c r="AT228" s="39">
        <v>0.18175519900000001</v>
      </c>
      <c r="AU228" s="39">
        <v>0.62576341300000005</v>
      </c>
      <c r="AV228" s="39" t="s">
        <v>7</v>
      </c>
      <c r="AW228" s="39" t="s">
        <v>41</v>
      </c>
      <c r="AX228" s="39" t="s">
        <v>227</v>
      </c>
      <c r="AY228" s="39" t="s">
        <v>41</v>
      </c>
    </row>
    <row r="229" spans="1:51" x14ac:dyDescent="0.2">
      <c r="A229" s="40" t="str">
        <f t="shared" si="3"/>
        <v>FRDHIEREstratoMedio Alto</v>
      </c>
      <c r="B229" s="39">
        <v>228</v>
      </c>
      <c r="C229" s="39">
        <v>48</v>
      </c>
      <c r="D229" s="39">
        <v>-0.125569969</v>
      </c>
      <c r="E229" s="39">
        <v>3.9962246999999999E-2</v>
      </c>
      <c r="F229" s="39">
        <v>0.31342003699999998</v>
      </c>
      <c r="G229" s="39">
        <v>-0.20389453399999999</v>
      </c>
      <c r="H229" s="39">
        <v>-4.7245404999999997E-2</v>
      </c>
      <c r="I229" s="39">
        <v>0.25138874500000002</v>
      </c>
      <c r="J229" s="39">
        <v>7.7963908999999998E-2</v>
      </c>
      <c r="K229" s="39">
        <v>0.42481358200000002</v>
      </c>
      <c r="L229" s="39">
        <v>0.50138682199999995</v>
      </c>
      <c r="M229" s="39">
        <v>0.27922017900000001</v>
      </c>
      <c r="N229" s="39">
        <v>0.65177724800000003</v>
      </c>
      <c r="O229" s="39">
        <v>-1.736456719</v>
      </c>
      <c r="P229" s="39">
        <v>-2</v>
      </c>
      <c r="Q229" s="39">
        <v>-0.96448232499999997</v>
      </c>
      <c r="R229" s="39">
        <v>-1.190896637</v>
      </c>
      <c r="S229" s="39">
        <v>-2</v>
      </c>
      <c r="T229" s="39">
        <v>-0.66251960099999996</v>
      </c>
      <c r="U229" s="39">
        <v>-4.1929070999999998E-2</v>
      </c>
      <c r="V229" s="39">
        <v>-0.12434249999999999</v>
      </c>
      <c r="W229" s="39">
        <v>5.5382799000000003E-2</v>
      </c>
      <c r="X229" s="39">
        <v>0.36028946299999998</v>
      </c>
      <c r="Y229" s="39">
        <v>0.338477747</v>
      </c>
      <c r="Z229" s="39">
        <v>0.83663193499999999</v>
      </c>
      <c r="AA229" s="39">
        <v>0.57519092299999997</v>
      </c>
      <c r="AB229" s="39">
        <v>0.34634534</v>
      </c>
      <c r="AC229" s="39">
        <v>0.86499842000000005</v>
      </c>
      <c r="AD229" s="39">
        <v>-0.44855571399999999</v>
      </c>
      <c r="AE229" s="39">
        <v>-0.49502195700000001</v>
      </c>
      <c r="AF229" s="39">
        <v>-0.40769750799999999</v>
      </c>
      <c r="AG229" s="39">
        <v>-0.13593877300000001</v>
      </c>
      <c r="AH229" s="39">
        <v>-0.19378636399999999</v>
      </c>
      <c r="AI229" s="39">
        <v>-0.12176606299999999</v>
      </c>
      <c r="AJ229" s="39">
        <v>5.8856216000000003E-2</v>
      </c>
      <c r="AK229" s="39">
        <v>5.5462696999999998E-2</v>
      </c>
      <c r="AL229" s="39">
        <v>8.2280729999999996E-2</v>
      </c>
      <c r="AM229" s="39">
        <v>0.21254698</v>
      </c>
      <c r="AN229" s="39">
        <v>8.8349416E-2</v>
      </c>
      <c r="AO229" s="39">
        <v>0.35512306100000002</v>
      </c>
      <c r="AP229" s="39">
        <v>-0.37654217400000001</v>
      </c>
      <c r="AQ229" s="39">
        <v>-0.51403045800000002</v>
      </c>
      <c r="AR229" s="39">
        <v>-0.23144418999999999</v>
      </c>
      <c r="AS229" s="39">
        <v>0.147688136</v>
      </c>
      <c r="AT229" s="39">
        <v>6.5290863000000005E-2</v>
      </c>
      <c r="AU229" s="39">
        <v>0.29400291000000001</v>
      </c>
      <c r="AV229" s="39" t="s">
        <v>8</v>
      </c>
      <c r="AW229" s="39" t="s">
        <v>41</v>
      </c>
      <c r="AX229" s="39" t="s">
        <v>227</v>
      </c>
      <c r="AY229" s="39" t="s">
        <v>41</v>
      </c>
    </row>
    <row r="230" spans="1:51" x14ac:dyDescent="0.2">
      <c r="A230" s="40" t="str">
        <f t="shared" si="3"/>
        <v>FRDHIEREstratoMedio</v>
      </c>
      <c r="B230" s="39">
        <v>229</v>
      </c>
      <c r="C230" s="39">
        <v>9</v>
      </c>
      <c r="D230" s="39">
        <v>0.230996532</v>
      </c>
      <c r="E230" s="39">
        <v>0.15051392199999999</v>
      </c>
      <c r="F230" s="39">
        <v>1.0075195139999999</v>
      </c>
      <c r="G230" s="39">
        <v>-6.4005334999999997E-2</v>
      </c>
      <c r="H230" s="39">
        <v>0.52599839900000001</v>
      </c>
      <c r="I230" s="39">
        <v>0.20629829099999999</v>
      </c>
      <c r="J230" s="39">
        <v>6.0373205999999999E-2</v>
      </c>
      <c r="K230" s="39">
        <v>0.35222337500000001</v>
      </c>
      <c r="L230" s="39">
        <v>0.454200716</v>
      </c>
      <c r="M230" s="39">
        <v>0.245709597</v>
      </c>
      <c r="N230" s="39">
        <v>0.59348409899999999</v>
      </c>
      <c r="O230" s="39">
        <v>-0.64946427900000003</v>
      </c>
      <c r="P230" s="39">
        <v>-0.64946427900000003</v>
      </c>
      <c r="Q230" s="39">
        <v>9.3730092000000001E-2</v>
      </c>
      <c r="R230" s="39">
        <v>-0.64946427900000003</v>
      </c>
      <c r="S230" s="39">
        <v>-0.64946427900000003</v>
      </c>
      <c r="T230" s="39">
        <v>0.17307420700000001</v>
      </c>
      <c r="U230" s="39">
        <v>0.337965393</v>
      </c>
      <c r="V230" s="39">
        <v>-0.387978981</v>
      </c>
      <c r="W230" s="39">
        <v>0.50002031499999999</v>
      </c>
      <c r="X230" s="39">
        <v>0.66210378999999997</v>
      </c>
      <c r="Y230" s="39">
        <v>0.50895148400000001</v>
      </c>
      <c r="Z230" s="39">
        <v>0.75223065499999997</v>
      </c>
      <c r="AA230" s="39">
        <v>0.69815453599999999</v>
      </c>
      <c r="AB230" s="39">
        <v>0.51941093699999996</v>
      </c>
      <c r="AC230" s="39">
        <v>0.75223065499999997</v>
      </c>
      <c r="AD230" s="39">
        <v>-0.417906995</v>
      </c>
      <c r="AE230" s="39">
        <v>-0.64946427900000003</v>
      </c>
      <c r="AF230" s="39">
        <v>0.32735206300000003</v>
      </c>
      <c r="AG230" s="39">
        <v>0.238614572</v>
      </c>
      <c r="AH230" s="39">
        <v>-0.64946427900000003</v>
      </c>
      <c r="AI230" s="39">
        <v>0.52319189200000005</v>
      </c>
      <c r="AJ230" s="39">
        <v>0.41346824999999998</v>
      </c>
      <c r="AK230" s="39">
        <v>0.29666157500000001</v>
      </c>
      <c r="AL230" s="39">
        <v>0.480692597</v>
      </c>
      <c r="AM230" s="39">
        <v>0.50597442800000003</v>
      </c>
      <c r="AN230" s="39">
        <v>0.34857872299999998</v>
      </c>
      <c r="AO230" s="39">
        <v>0.75223065499999997</v>
      </c>
      <c r="AP230" s="39">
        <v>-0.22947837800000001</v>
      </c>
      <c r="AQ230" s="39">
        <v>-0.64946427900000003</v>
      </c>
      <c r="AR230" s="39">
        <v>0.232536669</v>
      </c>
      <c r="AS230" s="39">
        <v>0.48303116800000001</v>
      </c>
      <c r="AT230" s="39">
        <v>0.48303116800000001</v>
      </c>
      <c r="AU230" s="39">
        <v>0.48303116800000001</v>
      </c>
      <c r="AV230" s="39" t="s">
        <v>9</v>
      </c>
      <c r="AW230" s="39" t="s">
        <v>41</v>
      </c>
      <c r="AX230" s="39" t="s">
        <v>227</v>
      </c>
      <c r="AY230" s="39" t="s">
        <v>41</v>
      </c>
    </row>
    <row r="231" spans="1:51" x14ac:dyDescent="0.2">
      <c r="A231" s="40" t="str">
        <f t="shared" si="3"/>
        <v>FRDHIEREstratoMedio Bajo</v>
      </c>
      <c r="B231" s="39">
        <v>230</v>
      </c>
      <c r="C231" s="39">
        <v>25</v>
      </c>
      <c r="D231" s="39">
        <v>-0.154406081</v>
      </c>
      <c r="E231" s="39">
        <v>4.9438276000000003E-2</v>
      </c>
      <c r="F231" s="39">
        <v>0.52422069599999999</v>
      </c>
      <c r="G231" s="39">
        <v>-0.251303322</v>
      </c>
      <c r="H231" s="39">
        <v>-5.7508839999999999E-2</v>
      </c>
      <c r="I231" s="39">
        <v>0.119812953</v>
      </c>
      <c r="J231" s="39">
        <v>0.103595307</v>
      </c>
      <c r="K231" s="39">
        <v>0.136030598</v>
      </c>
      <c r="L231" s="39">
        <v>0.34614007699999999</v>
      </c>
      <c r="M231" s="39">
        <v>0.32186224800000002</v>
      </c>
      <c r="N231" s="39">
        <v>0.36882326199999999</v>
      </c>
      <c r="O231" s="39">
        <v>-0.812913357</v>
      </c>
      <c r="P231" s="39">
        <v>-0.812913357</v>
      </c>
      <c r="Q231" s="39">
        <v>-0.66898338899999998</v>
      </c>
      <c r="R231" s="39">
        <v>-0.78814192800000005</v>
      </c>
      <c r="S231" s="39">
        <v>-0.812913357</v>
      </c>
      <c r="T231" s="39">
        <v>-0.58763998399999995</v>
      </c>
      <c r="U231" s="39">
        <v>-0.16201713600000001</v>
      </c>
      <c r="V231" s="39">
        <v>-0.175984431</v>
      </c>
      <c r="W231" s="39">
        <v>-0.149846644</v>
      </c>
      <c r="X231" s="39">
        <v>0.400680816</v>
      </c>
      <c r="Y231" s="39">
        <v>0.181750521</v>
      </c>
      <c r="Z231" s="39">
        <v>0.47304726000000002</v>
      </c>
      <c r="AA231" s="39">
        <v>0.43103654899999999</v>
      </c>
      <c r="AB231" s="39">
        <v>0.31758016300000003</v>
      </c>
      <c r="AC231" s="39">
        <v>0.47304726000000002</v>
      </c>
      <c r="AD231" s="39">
        <v>-0.50543863300000003</v>
      </c>
      <c r="AE231" s="39">
        <v>-0.52336273600000005</v>
      </c>
      <c r="AF231" s="39">
        <v>-0.481777238</v>
      </c>
      <c r="AG231" s="39">
        <v>-0.228984154</v>
      </c>
      <c r="AH231" s="39">
        <v>-0.304957543</v>
      </c>
      <c r="AI231" s="39">
        <v>-0.176815218</v>
      </c>
      <c r="AJ231" s="39">
        <v>-9.1537868999999994E-2</v>
      </c>
      <c r="AK231" s="39">
        <v>-0.14275116900000001</v>
      </c>
      <c r="AL231" s="39">
        <v>-7.8256211000000006E-2</v>
      </c>
      <c r="AM231" s="39">
        <v>0.166521579</v>
      </c>
      <c r="AN231" s="39">
        <v>-5.6400529999999997E-2</v>
      </c>
      <c r="AO231" s="39">
        <v>0.34237745600000002</v>
      </c>
      <c r="AP231" s="39">
        <v>-0.46036082499999997</v>
      </c>
      <c r="AQ231" s="39">
        <v>-0.587539441</v>
      </c>
      <c r="AR231" s="39">
        <v>-0.240532885</v>
      </c>
      <c r="AS231" s="39">
        <v>1.5546469999999999E-3</v>
      </c>
      <c r="AT231" s="39">
        <v>-1.4322599E-2</v>
      </c>
      <c r="AU231" s="39">
        <v>3.8897896000000001E-2</v>
      </c>
      <c r="AV231" s="39" t="s">
        <v>10</v>
      </c>
      <c r="AW231" s="39" t="s">
        <v>41</v>
      </c>
      <c r="AX231" s="39" t="s">
        <v>227</v>
      </c>
      <c r="AY231" s="39" t="s">
        <v>41</v>
      </c>
    </row>
    <row r="232" spans="1:51" x14ac:dyDescent="0.2">
      <c r="A232" s="40" t="str">
        <f t="shared" si="3"/>
        <v>FRDHIEREstratoBajo</v>
      </c>
      <c r="B232" s="39">
        <v>231</v>
      </c>
      <c r="C232" s="39">
        <v>71</v>
      </c>
      <c r="D232" s="39">
        <v>-8.3428345000000001E-2</v>
      </c>
      <c r="E232" s="39">
        <v>2.0474378000000001E-2</v>
      </c>
      <c r="F232" s="39">
        <v>1.2484820910000001</v>
      </c>
      <c r="G232" s="39">
        <v>-0.123557388</v>
      </c>
      <c r="H232" s="39">
        <v>-4.3299301999999998E-2</v>
      </c>
      <c r="I232" s="39">
        <v>0.136411334</v>
      </c>
      <c r="J232" s="39">
        <v>0.109588677</v>
      </c>
      <c r="K232" s="39">
        <v>0.16323399199999999</v>
      </c>
      <c r="L232" s="39">
        <v>0.36933905099999997</v>
      </c>
      <c r="M232" s="39">
        <v>0.33104180500000002</v>
      </c>
      <c r="N232" s="39">
        <v>0.40402226699999999</v>
      </c>
      <c r="O232" s="39">
        <v>-0.88973127600000002</v>
      </c>
      <c r="P232" s="39">
        <v>-0.94686005900000003</v>
      </c>
      <c r="Q232" s="39">
        <v>-0.78479620800000005</v>
      </c>
      <c r="R232" s="39">
        <v>-0.78635075600000004</v>
      </c>
      <c r="S232" s="39">
        <v>-0.91742134799999997</v>
      </c>
      <c r="T232" s="39">
        <v>-0.66950170600000003</v>
      </c>
      <c r="U232" s="39">
        <v>-6.2912831000000002E-2</v>
      </c>
      <c r="V232" s="39">
        <v>-0.117523369</v>
      </c>
      <c r="W232" s="39">
        <v>-2.3079713000000002E-2</v>
      </c>
      <c r="X232" s="39">
        <v>0.433160351</v>
      </c>
      <c r="Y232" s="39">
        <v>0.35730334000000002</v>
      </c>
      <c r="Z232" s="39">
        <v>0.497907567</v>
      </c>
      <c r="AA232" s="39">
        <v>0.46456484100000001</v>
      </c>
      <c r="AB232" s="39">
        <v>0.43696200099999999</v>
      </c>
      <c r="AC232" s="39">
        <v>0.54607722199999997</v>
      </c>
      <c r="AD232" s="39">
        <v>-0.43316511800000002</v>
      </c>
      <c r="AE232" s="39">
        <v>-0.46100700100000003</v>
      </c>
      <c r="AF232" s="39">
        <v>-0.39638750299999997</v>
      </c>
      <c r="AG232" s="39">
        <v>-0.16624108400000001</v>
      </c>
      <c r="AH232" s="39">
        <v>-0.194168901</v>
      </c>
      <c r="AI232" s="39">
        <v>-0.107913438</v>
      </c>
      <c r="AJ232" s="39">
        <v>7.5130431999999997E-2</v>
      </c>
      <c r="AK232" s="39">
        <v>-2.8426897E-2</v>
      </c>
      <c r="AL232" s="39">
        <v>0.105944371</v>
      </c>
      <c r="AM232" s="39">
        <v>0.22061587399999999</v>
      </c>
      <c r="AN232" s="39">
        <v>0.166909274</v>
      </c>
      <c r="AO232" s="39">
        <v>0.28225741700000001</v>
      </c>
      <c r="AP232" s="39">
        <v>-0.39387994900000001</v>
      </c>
      <c r="AQ232" s="39">
        <v>-0.41597321700000001</v>
      </c>
      <c r="AR232" s="39">
        <v>-0.31393127700000001</v>
      </c>
      <c r="AS232" s="39">
        <v>0.16723585399999999</v>
      </c>
      <c r="AT232" s="39">
        <v>0.111187115</v>
      </c>
      <c r="AU232" s="39">
        <v>0.23148312900000001</v>
      </c>
      <c r="AV232" s="39" t="s">
        <v>11</v>
      </c>
      <c r="AW232" s="39" t="s">
        <v>41</v>
      </c>
      <c r="AX232" s="39" t="s">
        <v>227</v>
      </c>
      <c r="AY232" s="39" t="s">
        <v>41</v>
      </c>
    </row>
    <row r="233" spans="1:51" x14ac:dyDescent="0.2">
      <c r="A233" s="40" t="str">
        <f t="shared" si="3"/>
        <v>FRDHIERESQA2</v>
      </c>
      <c r="B233" s="39">
        <v>232</v>
      </c>
      <c r="C233" s="39">
        <v>102</v>
      </c>
      <c r="D233" s="39">
        <v>-9.6567385000000006E-2</v>
      </c>
      <c r="E233" s="39">
        <v>5.5332755999999997E-2</v>
      </c>
      <c r="F233" s="39">
        <v>1.3614262509999999</v>
      </c>
      <c r="G233" s="39">
        <v>-0.205017595</v>
      </c>
      <c r="H233" s="39">
        <v>1.1882824E-2</v>
      </c>
      <c r="I233" s="39">
        <v>0.24116892400000001</v>
      </c>
      <c r="J233" s="39">
        <v>8.9446870999999997E-2</v>
      </c>
      <c r="K233" s="39">
        <v>0.392890978</v>
      </c>
      <c r="L233" s="39">
        <v>0.491089528</v>
      </c>
      <c r="M233" s="39">
        <v>0.299076697</v>
      </c>
      <c r="N233" s="39">
        <v>0.62681016099999998</v>
      </c>
      <c r="O233" s="39">
        <v>-1.5707341850000001</v>
      </c>
      <c r="P233" s="39">
        <v>-2</v>
      </c>
      <c r="Q233" s="39">
        <v>-0.72496540200000004</v>
      </c>
      <c r="R233" s="39">
        <v>-0.81588353899999999</v>
      </c>
      <c r="S233" s="39">
        <v>-2</v>
      </c>
      <c r="T233" s="39">
        <v>-0.61877699900000005</v>
      </c>
      <c r="U233" s="39">
        <v>-5.2182277999999999E-2</v>
      </c>
      <c r="V233" s="39">
        <v>-0.22456517600000001</v>
      </c>
      <c r="W233" s="39">
        <v>8.5800391000000004E-2</v>
      </c>
      <c r="X233" s="39">
        <v>0.62223411299999998</v>
      </c>
      <c r="Y233" s="39">
        <v>0.34884594400000002</v>
      </c>
      <c r="Z233" s="39">
        <v>0.92191840800000002</v>
      </c>
      <c r="AA233" s="39">
        <v>0.80602183699999996</v>
      </c>
      <c r="AB233" s="39">
        <v>0.54619615899999996</v>
      </c>
      <c r="AC233" s="39">
        <v>0.962538165</v>
      </c>
      <c r="AD233" s="39">
        <v>-0.45401065299999999</v>
      </c>
      <c r="AE233" s="39">
        <v>-0.60241006799999997</v>
      </c>
      <c r="AF233" s="39">
        <v>-0.31795928699999998</v>
      </c>
      <c r="AG233" s="39">
        <v>-0.16589347400000001</v>
      </c>
      <c r="AH233" s="39">
        <v>-0.31957766100000001</v>
      </c>
      <c r="AI233" s="39">
        <v>-1.9006109E-2</v>
      </c>
      <c r="AJ233" s="39">
        <v>5.2098184999999998E-2</v>
      </c>
      <c r="AK233" s="39">
        <v>-5.2416447999999997E-2</v>
      </c>
      <c r="AL233" s="39">
        <v>0.16747764200000001</v>
      </c>
      <c r="AM233" s="39">
        <v>0.27353836599999998</v>
      </c>
      <c r="AN233" s="39">
        <v>0.13430304900000001</v>
      </c>
      <c r="AO233" s="39">
        <v>0.54468974999999997</v>
      </c>
      <c r="AP233" s="39">
        <v>-0.37269392000000001</v>
      </c>
      <c r="AQ233" s="39">
        <v>-0.52711521500000003</v>
      </c>
      <c r="AR233" s="39">
        <v>-0.29534408299999998</v>
      </c>
      <c r="AS233" s="39">
        <v>0.22273884099999999</v>
      </c>
      <c r="AT233" s="39">
        <v>8.5000143E-2</v>
      </c>
      <c r="AU233" s="39">
        <v>0.31626332099999999</v>
      </c>
      <c r="AV233" s="39" t="s">
        <v>4</v>
      </c>
      <c r="AW233" s="39" t="s">
        <v>41</v>
      </c>
      <c r="AX233" s="39" t="s">
        <v>228</v>
      </c>
      <c r="AY233" s="39" t="s">
        <v>41</v>
      </c>
    </row>
    <row r="234" spans="1:51" x14ac:dyDescent="0.2">
      <c r="A234" s="40" t="str">
        <f t="shared" si="3"/>
        <v>FRDHIERESQC3</v>
      </c>
      <c r="B234" s="39">
        <v>233</v>
      </c>
      <c r="C234" s="39">
        <v>85</v>
      </c>
      <c r="D234" s="39">
        <v>1.7090719000000001E-2</v>
      </c>
      <c r="E234" s="39">
        <v>6.9520603E-2</v>
      </c>
      <c r="F234" s="39">
        <v>2.31056499</v>
      </c>
      <c r="G234" s="39">
        <v>-0.119167158</v>
      </c>
      <c r="H234" s="39">
        <v>0.153348597</v>
      </c>
      <c r="I234" s="39">
        <v>0.186462873</v>
      </c>
      <c r="J234" s="39">
        <v>8.9796147000000007E-2</v>
      </c>
      <c r="K234" s="39">
        <v>0.28312959900000001</v>
      </c>
      <c r="L234" s="39">
        <v>0.43181346999999998</v>
      </c>
      <c r="M234" s="39">
        <v>0.29966005299999998</v>
      </c>
      <c r="N234" s="39">
        <v>0.53209923800000003</v>
      </c>
      <c r="O234" s="39">
        <v>-0.91860089899999997</v>
      </c>
      <c r="P234" s="39">
        <v>-1.224988859</v>
      </c>
      <c r="Q234" s="39">
        <v>-0.75077915200000001</v>
      </c>
      <c r="R234" s="39">
        <v>-0.81987175999999995</v>
      </c>
      <c r="S234" s="39">
        <v>-1.224988859</v>
      </c>
      <c r="T234" s="39">
        <v>-0.556393676</v>
      </c>
      <c r="U234" s="39">
        <v>5.5808489000000003E-2</v>
      </c>
      <c r="V234" s="39">
        <v>-8.6501599999999998E-2</v>
      </c>
      <c r="W234" s="39">
        <v>0.12845954300000001</v>
      </c>
      <c r="X234" s="39">
        <v>0.53673585400000001</v>
      </c>
      <c r="Y234" s="39">
        <v>0.46703872699999999</v>
      </c>
      <c r="Z234" s="39">
        <v>1.2163185940000001</v>
      </c>
      <c r="AA234" s="39">
        <v>0.70945898100000004</v>
      </c>
      <c r="AB234" s="39">
        <v>0.48768988499999999</v>
      </c>
      <c r="AC234" s="39">
        <v>1.2163185940000001</v>
      </c>
      <c r="AD234" s="39">
        <v>-0.31365436099999999</v>
      </c>
      <c r="AE234" s="39">
        <v>-0.79801631200000001</v>
      </c>
      <c r="AF234" s="39">
        <v>-0.11991913</v>
      </c>
      <c r="AG234" s="39">
        <v>-8.3981546000000004E-2</v>
      </c>
      <c r="AH234" s="39">
        <v>-0.16160169499999999</v>
      </c>
      <c r="AI234" s="39">
        <v>6.5778863000000007E-2</v>
      </c>
      <c r="AJ234" s="39">
        <v>0.123546726</v>
      </c>
      <c r="AK234" s="39">
        <v>5.3828888999999998E-2</v>
      </c>
      <c r="AL234" s="39">
        <v>0.32722743300000001</v>
      </c>
      <c r="AM234" s="39">
        <v>0.38653280600000001</v>
      </c>
      <c r="AN234" s="39">
        <v>0.19717232600000001</v>
      </c>
      <c r="AO234" s="39">
        <v>0.49004191400000002</v>
      </c>
      <c r="AP234" s="39">
        <v>-0.184757637</v>
      </c>
      <c r="AQ234" s="39">
        <v>-0.476247902</v>
      </c>
      <c r="AR234" s="39">
        <v>-0.104499403</v>
      </c>
      <c r="AS234" s="39">
        <v>0.33772042499999999</v>
      </c>
      <c r="AT234" s="39">
        <v>0.153055361</v>
      </c>
      <c r="AU234" s="39">
        <v>0.46409140199999999</v>
      </c>
      <c r="AV234" s="39" t="s">
        <v>5</v>
      </c>
      <c r="AW234" s="39" t="s">
        <v>41</v>
      </c>
      <c r="AX234" s="39" t="s">
        <v>228</v>
      </c>
      <c r="AY234" s="39" t="s">
        <v>41</v>
      </c>
    </row>
    <row r="235" spans="1:51" x14ac:dyDescent="0.2">
      <c r="A235" s="40" t="str">
        <f t="shared" si="3"/>
        <v>FRDHIERR24JR</v>
      </c>
      <c r="B235" s="39">
        <v>234</v>
      </c>
      <c r="C235" s="39">
        <v>88</v>
      </c>
      <c r="D235" s="39">
        <v>-9.3549159999999996E-3</v>
      </c>
      <c r="E235" s="39">
        <v>3.2603655000000002E-2</v>
      </c>
      <c r="F235" s="39">
        <v>0.62226903600000005</v>
      </c>
      <c r="G235" s="39">
        <v>-7.3256905999999997E-2</v>
      </c>
      <c r="H235" s="39">
        <v>5.4547074000000001E-2</v>
      </c>
      <c r="I235" s="39">
        <v>0.157239669</v>
      </c>
      <c r="J235" s="39">
        <v>0.113696111</v>
      </c>
      <c r="K235" s="39">
        <v>0.20078322600000001</v>
      </c>
      <c r="L235" s="39">
        <v>0.39653457399999997</v>
      </c>
      <c r="M235" s="39">
        <v>0.33718853900000001</v>
      </c>
      <c r="N235" s="39">
        <v>0.44808841399999999</v>
      </c>
      <c r="O235" s="39">
        <v>-0.74176637099999998</v>
      </c>
      <c r="P235" s="39">
        <v>-0.94686005900000003</v>
      </c>
      <c r="Q235" s="39">
        <v>-0.62752799500000001</v>
      </c>
      <c r="R235" s="39">
        <v>-0.66350630799999999</v>
      </c>
      <c r="S235" s="39">
        <v>-0.776105869</v>
      </c>
      <c r="T235" s="39">
        <v>-0.56857987499999996</v>
      </c>
      <c r="U235" s="39">
        <v>2.6259442000000001E-2</v>
      </c>
      <c r="V235" s="39">
        <v>-0.12698757999999999</v>
      </c>
      <c r="W235" s="39">
        <v>0.13261403199999999</v>
      </c>
      <c r="X235" s="39">
        <v>0.53563699200000003</v>
      </c>
      <c r="Y235" s="39">
        <v>0.45634533900000002</v>
      </c>
      <c r="Z235" s="39">
        <v>1.0157633159999999</v>
      </c>
      <c r="AA235" s="39">
        <v>0.59447287999999998</v>
      </c>
      <c r="AB235" s="39">
        <v>0.50064628499999997</v>
      </c>
      <c r="AC235" s="39">
        <v>1.0157633159999999</v>
      </c>
      <c r="AD235" s="39">
        <v>-0.39728033299999999</v>
      </c>
      <c r="AE235" s="39">
        <v>-0.53462052999999998</v>
      </c>
      <c r="AF235" s="39">
        <v>-0.31788604500000001</v>
      </c>
      <c r="AG235" s="39">
        <v>-0.13380094200000001</v>
      </c>
      <c r="AH235" s="39">
        <v>-0.31291999399999998</v>
      </c>
      <c r="AI235" s="39">
        <v>5.6518418000000001E-2</v>
      </c>
      <c r="AJ235" s="39">
        <v>0.14685895600000001</v>
      </c>
      <c r="AK235" s="39">
        <v>-3.3231288999999997E-2</v>
      </c>
      <c r="AL235" s="39">
        <v>0.29224194799999997</v>
      </c>
      <c r="AM235" s="39">
        <v>0.344551677</v>
      </c>
      <c r="AN235" s="39">
        <v>0.25974629799999999</v>
      </c>
      <c r="AO235" s="39">
        <v>0.48220421899999999</v>
      </c>
      <c r="AP235" s="39">
        <v>-0.34452067600000003</v>
      </c>
      <c r="AQ235" s="39">
        <v>-0.473601987</v>
      </c>
      <c r="AR235" s="39">
        <v>-0.19067258500000001</v>
      </c>
      <c r="AS235" s="39">
        <v>0.311439087</v>
      </c>
      <c r="AT235" s="39">
        <v>0.16737978000000001</v>
      </c>
      <c r="AU235" s="39">
        <v>0.44963721699999998</v>
      </c>
      <c r="AV235" s="39" t="s">
        <v>2</v>
      </c>
      <c r="AW235" s="39" t="s">
        <v>41</v>
      </c>
      <c r="AX235" s="39" t="s">
        <v>229</v>
      </c>
      <c r="AY235" s="39" t="s">
        <v>41</v>
      </c>
    </row>
    <row r="236" spans="1:51" x14ac:dyDescent="0.2">
      <c r="A236" s="40" t="str">
        <f t="shared" si="3"/>
        <v>FRDHIERR24SR</v>
      </c>
      <c r="B236" s="39">
        <v>235</v>
      </c>
      <c r="C236" s="39">
        <v>99</v>
      </c>
      <c r="D236" s="39">
        <v>-7.9166434999999993E-2</v>
      </c>
      <c r="E236" s="39">
        <v>7.3422963999999993E-2</v>
      </c>
      <c r="F236" s="39">
        <v>2.0046030899999998</v>
      </c>
      <c r="G236" s="39">
        <v>-0.22307279999999999</v>
      </c>
      <c r="H236" s="39">
        <v>6.4739930000000001E-2</v>
      </c>
      <c r="I236" s="39">
        <v>0.28074786499999999</v>
      </c>
      <c r="J236" s="39">
        <v>0.13136334399999999</v>
      </c>
      <c r="K236" s="39">
        <v>0.430132387</v>
      </c>
      <c r="L236" s="39">
        <v>0.52985645699999995</v>
      </c>
      <c r="M236" s="39">
        <v>0.362440814</v>
      </c>
      <c r="N236" s="39">
        <v>0.65584478899999998</v>
      </c>
      <c r="O236" s="39">
        <v>-1.64000323</v>
      </c>
      <c r="P236" s="39">
        <v>-2</v>
      </c>
      <c r="Q236" s="39">
        <v>-0.88996800300000001</v>
      </c>
      <c r="R236" s="39">
        <v>-1.171162107</v>
      </c>
      <c r="S236" s="39">
        <v>-2</v>
      </c>
      <c r="T236" s="39">
        <v>-0.79121937399999998</v>
      </c>
      <c r="U236" s="39">
        <v>-1.6455198000000001E-2</v>
      </c>
      <c r="V236" s="39">
        <v>-0.13530668400000001</v>
      </c>
      <c r="W236" s="39">
        <v>9.6287515000000004E-2</v>
      </c>
      <c r="X236" s="39">
        <v>0.70151490100000002</v>
      </c>
      <c r="Y236" s="39">
        <v>0.38595823899999998</v>
      </c>
      <c r="Z236" s="39">
        <v>1.2163185940000001</v>
      </c>
      <c r="AA236" s="39">
        <v>0.79842991100000005</v>
      </c>
      <c r="AB236" s="39">
        <v>0.540023064</v>
      </c>
      <c r="AC236" s="39">
        <v>1.2163185940000001</v>
      </c>
      <c r="AD236" s="39">
        <v>-0.39817781800000002</v>
      </c>
      <c r="AE236" s="39">
        <v>-0.53706293500000002</v>
      </c>
      <c r="AF236" s="39">
        <v>-0.27621700100000002</v>
      </c>
      <c r="AG236" s="39">
        <v>-0.11050504899999999</v>
      </c>
      <c r="AH236" s="39">
        <v>-0.26903069600000001</v>
      </c>
      <c r="AI236" s="39">
        <v>-8.1830199999999992E-3</v>
      </c>
      <c r="AJ236" s="39">
        <v>8.5781977999999995E-2</v>
      </c>
      <c r="AK236" s="39">
        <v>-2.0241307E-2</v>
      </c>
      <c r="AL236" s="39">
        <v>0.15928197799999999</v>
      </c>
      <c r="AM236" s="39">
        <v>0.26591289299999998</v>
      </c>
      <c r="AN236" s="39">
        <v>9.0711351999999995E-2</v>
      </c>
      <c r="AO236" s="39">
        <v>0.77713112299999998</v>
      </c>
      <c r="AP236" s="39">
        <v>-0.306615521</v>
      </c>
      <c r="AQ236" s="39">
        <v>-0.47187306299999998</v>
      </c>
      <c r="AR236" s="39">
        <v>-0.16141737</v>
      </c>
      <c r="AS236" s="39">
        <v>0.18577144300000001</v>
      </c>
      <c r="AT236" s="39">
        <v>8.5395029999999997E-2</v>
      </c>
      <c r="AU236" s="39">
        <v>0.402971309</v>
      </c>
      <c r="AV236" s="39" t="s">
        <v>3</v>
      </c>
      <c r="AW236" s="39" t="s">
        <v>41</v>
      </c>
      <c r="AX236" s="39" t="s">
        <v>229</v>
      </c>
      <c r="AY236" s="39" t="s">
        <v>41</v>
      </c>
    </row>
    <row r="237" spans="1:51" x14ac:dyDescent="0.2">
      <c r="A237" s="40" t="str">
        <f t="shared" si="3"/>
        <v>FRDHIEREXNRA2JR</v>
      </c>
      <c r="B237" s="39">
        <v>236</v>
      </c>
      <c r="C237" s="39">
        <v>52</v>
      </c>
      <c r="D237" s="39">
        <v>-6.2108803999999997E-2</v>
      </c>
      <c r="E237" s="39">
        <v>5.1998740000000002E-2</v>
      </c>
      <c r="F237" s="39">
        <v>0.93454556700000002</v>
      </c>
      <c r="G237" s="39">
        <v>-0.16402446200000001</v>
      </c>
      <c r="H237" s="39">
        <v>3.9806854000000003E-2</v>
      </c>
      <c r="I237" s="39">
        <v>0.15755936700000001</v>
      </c>
      <c r="J237" s="39">
        <v>0.105366211</v>
      </c>
      <c r="K237" s="39">
        <v>0.209752523</v>
      </c>
      <c r="L237" s="39">
        <v>0.39693748499999998</v>
      </c>
      <c r="M237" s="39">
        <v>0.32460161900000001</v>
      </c>
      <c r="N237" s="39">
        <v>0.45798747000000001</v>
      </c>
      <c r="O237" s="39">
        <v>-0.69937503300000003</v>
      </c>
      <c r="P237" s="39">
        <v>-0.70306119199999995</v>
      </c>
      <c r="Q237" s="39">
        <v>-0.69568887400000001</v>
      </c>
      <c r="R237" s="39">
        <v>-0.64754197499999999</v>
      </c>
      <c r="S237" s="39">
        <v>-0.94686005900000003</v>
      </c>
      <c r="T237" s="39">
        <v>-0.54184767300000003</v>
      </c>
      <c r="U237" s="39">
        <v>-0.123592999</v>
      </c>
      <c r="V237" s="39">
        <v>-0.31735756799999998</v>
      </c>
      <c r="W237" s="39">
        <v>0.13416639399999999</v>
      </c>
      <c r="X237" s="39">
        <v>0.54637789299999995</v>
      </c>
      <c r="Y237" s="39">
        <v>0.30975074000000002</v>
      </c>
      <c r="Z237" s="39">
        <v>0.82315615900000005</v>
      </c>
      <c r="AA237" s="39">
        <v>0.63234524599999997</v>
      </c>
      <c r="AB237" s="39">
        <v>0.35899328200000002</v>
      </c>
      <c r="AC237" s="39">
        <v>0.82315615900000005</v>
      </c>
      <c r="AD237" s="39">
        <v>-0.44676376200000001</v>
      </c>
      <c r="AE237" s="39">
        <v>-0.61948898100000005</v>
      </c>
      <c r="AF237" s="39">
        <v>-0.34457042999999998</v>
      </c>
      <c r="AG237" s="39">
        <v>-0.29642849100000002</v>
      </c>
      <c r="AH237" s="39">
        <v>-0.39683982800000001</v>
      </c>
      <c r="AI237" s="39">
        <v>1.3655709E-2</v>
      </c>
      <c r="AJ237" s="39">
        <v>8.4885145999999995E-2</v>
      </c>
      <c r="AK237" s="39">
        <v>-0.1873659</v>
      </c>
      <c r="AL237" s="39">
        <v>0.26116439400000002</v>
      </c>
      <c r="AM237" s="39">
        <v>0.29158874000000001</v>
      </c>
      <c r="AN237" s="39">
        <v>0.167959206</v>
      </c>
      <c r="AO237" s="39">
        <v>0.45693475500000003</v>
      </c>
      <c r="AP237" s="39">
        <v>-0.39433364500000001</v>
      </c>
      <c r="AQ237" s="39">
        <v>-0.59207225900000005</v>
      </c>
      <c r="AR237" s="39">
        <v>-0.29942370400000001</v>
      </c>
      <c r="AS237" s="39">
        <v>0.26634528699999999</v>
      </c>
      <c r="AT237" s="39">
        <v>3.2946245999999998E-2</v>
      </c>
      <c r="AU237" s="39">
        <v>0.43169857700000003</v>
      </c>
      <c r="AV237" s="39" t="s">
        <v>230</v>
      </c>
      <c r="AW237" s="39" t="s">
        <v>41</v>
      </c>
      <c r="AX237" s="39" t="s">
        <v>231</v>
      </c>
      <c r="AY237" s="39" t="s">
        <v>41</v>
      </c>
    </row>
    <row r="238" spans="1:51" x14ac:dyDescent="0.2">
      <c r="A238" s="40" t="str">
        <f t="shared" si="3"/>
        <v>FRDHIEREXNRA2SR</v>
      </c>
      <c r="B238" s="39">
        <v>237</v>
      </c>
      <c r="C238" s="39">
        <v>50</v>
      </c>
      <c r="D238" s="39">
        <v>-0.138994333</v>
      </c>
      <c r="E238" s="39">
        <v>0.10012209900000001</v>
      </c>
      <c r="F238" s="39">
        <v>1.5293658029999999</v>
      </c>
      <c r="G238" s="39">
        <v>-0.33523004099999998</v>
      </c>
      <c r="H238" s="39">
        <v>5.7241374999999997E-2</v>
      </c>
      <c r="I238" s="39">
        <v>0.34623044200000003</v>
      </c>
      <c r="J238" s="39">
        <v>6.9000360999999996E-2</v>
      </c>
      <c r="K238" s="39">
        <v>0.62346052399999996</v>
      </c>
      <c r="L238" s="39">
        <v>0.58841349600000004</v>
      </c>
      <c r="M238" s="39">
        <v>0.262679198</v>
      </c>
      <c r="N238" s="39">
        <v>0.78959516399999996</v>
      </c>
      <c r="O238" s="39">
        <v>-2</v>
      </c>
      <c r="P238" s="39">
        <v>-2</v>
      </c>
      <c r="Q238" s="39">
        <v>-0.81491749599999996</v>
      </c>
      <c r="R238" s="39">
        <v>-1.8896620900000001</v>
      </c>
      <c r="S238" s="39">
        <v>-2</v>
      </c>
      <c r="T238" s="39">
        <v>-0.60523472300000003</v>
      </c>
      <c r="U238" s="39">
        <v>-1.9037063E-2</v>
      </c>
      <c r="V238" s="39">
        <v>-0.29398346199999997</v>
      </c>
      <c r="W238" s="39">
        <v>0.11384019500000001</v>
      </c>
      <c r="X238" s="39">
        <v>0.77828735500000001</v>
      </c>
      <c r="Y238" s="39">
        <v>0.28473440799999999</v>
      </c>
      <c r="Z238" s="39">
        <v>0.962538165</v>
      </c>
      <c r="AA238" s="39">
        <v>0.83366359499999998</v>
      </c>
      <c r="AB238" s="39">
        <v>0.28629490699999999</v>
      </c>
      <c r="AC238" s="39">
        <v>0.962538165</v>
      </c>
      <c r="AD238" s="39">
        <v>-0.51844287899999997</v>
      </c>
      <c r="AE238" s="39">
        <v>-0.99340544900000005</v>
      </c>
      <c r="AF238" s="39">
        <v>-0.261364653</v>
      </c>
      <c r="AG238" s="39">
        <v>-0.113203029</v>
      </c>
      <c r="AH238" s="39">
        <v>-0.30906181300000002</v>
      </c>
      <c r="AI238" s="39">
        <v>-7.1264950000000001E-3</v>
      </c>
      <c r="AJ238" s="39">
        <v>6.5778299999999998E-3</v>
      </c>
      <c r="AK238" s="39">
        <v>-0.112135491</v>
      </c>
      <c r="AL238" s="39">
        <v>0.20890930499999999</v>
      </c>
      <c r="AM238" s="39">
        <v>0.21086202700000001</v>
      </c>
      <c r="AN238" s="39">
        <v>8.7042586000000005E-2</v>
      </c>
      <c r="AO238" s="39">
        <v>0.63072133600000002</v>
      </c>
      <c r="AP238" s="39">
        <v>-0.30829899500000002</v>
      </c>
      <c r="AQ238" s="39">
        <v>-0.57141361400000001</v>
      </c>
      <c r="AR238" s="39">
        <v>-0.16079162999999999</v>
      </c>
      <c r="AS238" s="39">
        <v>0.14809770999999999</v>
      </c>
      <c r="AT238" s="39">
        <v>3.5071019999999998E-3</v>
      </c>
      <c r="AU238" s="39">
        <v>0.28683395099999998</v>
      </c>
      <c r="AV238" s="39" t="s">
        <v>232</v>
      </c>
      <c r="AW238" s="39" t="s">
        <v>41</v>
      </c>
      <c r="AX238" s="39" t="s">
        <v>231</v>
      </c>
      <c r="AY238" s="39" t="s">
        <v>41</v>
      </c>
    </row>
    <row r="239" spans="1:51" x14ac:dyDescent="0.2">
      <c r="A239" s="40" t="str">
        <f t="shared" si="3"/>
        <v>FRDHIEREXNRC3JR</v>
      </c>
      <c r="B239" s="39">
        <v>238</v>
      </c>
      <c r="C239" s="39">
        <v>36</v>
      </c>
      <c r="D239" s="39">
        <v>6.2200160999999997E-2</v>
      </c>
      <c r="E239" s="39">
        <v>4.8127774999999998E-2</v>
      </c>
      <c r="F239" s="39">
        <v>0.57274405100000003</v>
      </c>
      <c r="G239" s="39">
        <v>-3.2128545000000001E-2</v>
      </c>
      <c r="H239" s="39">
        <v>0.15652886699999999</v>
      </c>
      <c r="I239" s="39">
        <v>0.15203367100000001</v>
      </c>
      <c r="J239" s="39">
        <v>7.157289E-2</v>
      </c>
      <c r="K239" s="39">
        <v>0.23249445099999999</v>
      </c>
      <c r="L239" s="39">
        <v>0.38991495300000001</v>
      </c>
      <c r="M239" s="39">
        <v>0.26753110200000002</v>
      </c>
      <c r="N239" s="39">
        <v>0.48217678400000002</v>
      </c>
      <c r="O239" s="39">
        <v>-0.88423333199999998</v>
      </c>
      <c r="P239" s="39">
        <v>-0.923480576</v>
      </c>
      <c r="Q239" s="39">
        <v>-0.569686256</v>
      </c>
      <c r="R239" s="39">
        <v>-0.80088852499999996</v>
      </c>
      <c r="S239" s="39">
        <v>-0.923480576</v>
      </c>
      <c r="T239" s="39">
        <v>-0.55730159800000001</v>
      </c>
      <c r="U239" s="39">
        <v>0.114767728</v>
      </c>
      <c r="V239" s="39">
        <v>-8.8984423000000007E-2</v>
      </c>
      <c r="W239" s="39">
        <v>0.236238952</v>
      </c>
      <c r="X239" s="39">
        <v>0.49456175600000002</v>
      </c>
      <c r="Y239" s="39">
        <v>0.44700095299999998</v>
      </c>
      <c r="Z239" s="39">
        <v>1.0157633159999999</v>
      </c>
      <c r="AA239" s="39">
        <v>0.51109686700000001</v>
      </c>
      <c r="AB239" s="39">
        <v>0.48158186800000002</v>
      </c>
      <c r="AC239" s="39">
        <v>1.0157633159999999</v>
      </c>
      <c r="AD239" s="39">
        <v>-0.222326779</v>
      </c>
      <c r="AE239" s="39">
        <v>-0.80837489100000004</v>
      </c>
      <c r="AF239" s="39">
        <v>-0.108480752</v>
      </c>
      <c r="AG239" s="39">
        <v>-2.2184085999999999E-2</v>
      </c>
      <c r="AH239" s="39">
        <v>-0.148683396</v>
      </c>
      <c r="AI239" s="39">
        <v>0.11895689399999999</v>
      </c>
      <c r="AJ239" s="39">
        <v>0.180614197</v>
      </c>
      <c r="AK239" s="39">
        <v>6.4609153000000002E-2</v>
      </c>
      <c r="AL239" s="39">
        <v>0.35678785600000001</v>
      </c>
      <c r="AM239" s="39">
        <v>0.44368316400000002</v>
      </c>
      <c r="AN239" s="39">
        <v>0.33444600299999999</v>
      </c>
      <c r="AO239" s="39">
        <v>0.482821526</v>
      </c>
      <c r="AP239" s="39">
        <v>-0.15953619499999999</v>
      </c>
      <c r="AQ239" s="39">
        <v>-0.55525065699999998</v>
      </c>
      <c r="AR239" s="39">
        <v>7.5035910000000004E-3</v>
      </c>
      <c r="AS239" s="39">
        <v>0.360249023</v>
      </c>
      <c r="AT239" s="39">
        <v>0.17780368999999999</v>
      </c>
      <c r="AU239" s="39">
        <v>0.478153051</v>
      </c>
      <c r="AV239" s="39" t="s">
        <v>233</v>
      </c>
      <c r="AW239" s="39" t="s">
        <v>41</v>
      </c>
      <c r="AX239" s="39" t="s">
        <v>231</v>
      </c>
      <c r="AY239" s="39" t="s">
        <v>41</v>
      </c>
    </row>
    <row r="240" spans="1:51" x14ac:dyDescent="0.2">
      <c r="A240" s="40" t="str">
        <f t="shared" si="3"/>
        <v>FRDHIEREXNRC3SR</v>
      </c>
      <c r="B240" s="39">
        <v>239</v>
      </c>
      <c r="C240" s="39">
        <v>49</v>
      </c>
      <c r="D240" s="39">
        <v>-2.2020827E-2</v>
      </c>
      <c r="E240" s="39">
        <v>0.102252336</v>
      </c>
      <c r="F240" s="39">
        <v>2.4850486059999999</v>
      </c>
      <c r="G240" s="39">
        <v>-0.222431723</v>
      </c>
      <c r="H240" s="39">
        <v>0.17839006900000001</v>
      </c>
      <c r="I240" s="39">
        <v>0.217015075</v>
      </c>
      <c r="J240" s="39">
        <v>9.5801475999999997E-2</v>
      </c>
      <c r="K240" s="39">
        <v>0.33822867299999998</v>
      </c>
      <c r="L240" s="39">
        <v>0.46584876800000002</v>
      </c>
      <c r="M240" s="39">
        <v>0.30951813500000003</v>
      </c>
      <c r="N240" s="39">
        <v>0.58157430600000004</v>
      </c>
      <c r="O240" s="39">
        <v>-1.224988859</v>
      </c>
      <c r="P240" s="39">
        <v>-1.224988859</v>
      </c>
      <c r="Q240" s="39">
        <v>-0.76313698799999996</v>
      </c>
      <c r="R240" s="39">
        <v>-1.0087279950000001</v>
      </c>
      <c r="S240" s="39">
        <v>-1.224988859</v>
      </c>
      <c r="T240" s="39">
        <v>-0.47810107299999999</v>
      </c>
      <c r="U240" s="39">
        <v>-1.464376E-2</v>
      </c>
      <c r="V240" s="39">
        <v>-0.15983529699999999</v>
      </c>
      <c r="W240" s="39">
        <v>0.10427560800000001</v>
      </c>
      <c r="X240" s="39">
        <v>0.62492115100000001</v>
      </c>
      <c r="Y240" s="39">
        <v>0.39108436600000002</v>
      </c>
      <c r="Z240" s="39">
        <v>1.2163185940000001</v>
      </c>
      <c r="AA240" s="39">
        <v>0.70410681500000005</v>
      </c>
      <c r="AB240" s="39">
        <v>0.40065919799999999</v>
      </c>
      <c r="AC240" s="39">
        <v>1.2163185940000001</v>
      </c>
      <c r="AD240" s="39">
        <v>-0.39800613600000001</v>
      </c>
      <c r="AE240" s="39">
        <v>-1.224988859</v>
      </c>
      <c r="AF240" s="39">
        <v>-0.13295294699999999</v>
      </c>
      <c r="AG240" s="39">
        <v>-0.113362195</v>
      </c>
      <c r="AH240" s="39">
        <v>-0.397907069</v>
      </c>
      <c r="AI240" s="39">
        <v>9.0920829999999994E-2</v>
      </c>
      <c r="AJ240" s="39">
        <v>9.1728130000000005E-2</v>
      </c>
      <c r="AK240" s="39">
        <v>-6.9019744999999993E-2</v>
      </c>
      <c r="AL240" s="39">
        <v>0.30179647799999998</v>
      </c>
      <c r="AM240" s="39">
        <v>0.37932316100000002</v>
      </c>
      <c r="AN240" s="39">
        <v>9.5052634999999996E-2</v>
      </c>
      <c r="AO240" s="39">
        <v>0.91295644099999995</v>
      </c>
      <c r="AP240" s="39">
        <v>-0.27226350399999999</v>
      </c>
      <c r="AQ240" s="39">
        <v>-0.92879004399999998</v>
      </c>
      <c r="AR240" s="39">
        <v>-5.9945370999999997E-2</v>
      </c>
      <c r="AS240" s="39">
        <v>0.19421612799999999</v>
      </c>
      <c r="AT240" s="39">
        <v>5.355832E-2</v>
      </c>
      <c r="AU240" s="39">
        <v>0.67556230100000003</v>
      </c>
      <c r="AV240" s="39" t="s">
        <v>235</v>
      </c>
      <c r="AW240" s="39" t="s">
        <v>41</v>
      </c>
      <c r="AX240" s="39" t="s">
        <v>231</v>
      </c>
      <c r="AY240" s="39" t="s">
        <v>41</v>
      </c>
    </row>
    <row r="241" spans="1:51" x14ac:dyDescent="0.2">
      <c r="A241" s="40" t="str">
        <f t="shared" si="3"/>
        <v>FRDHIEREQP1</v>
      </c>
      <c r="B241" s="39">
        <v>240</v>
      </c>
      <c r="C241" s="39">
        <v>96</v>
      </c>
      <c r="D241" s="39">
        <v>-5.2932306999999998E-2</v>
      </c>
      <c r="E241" s="39">
        <v>4.4627455000000003E-2</v>
      </c>
      <c r="F241" s="39">
        <v>0.93375587500000001</v>
      </c>
      <c r="G241" s="39">
        <v>-0.14040051200000001</v>
      </c>
      <c r="H241" s="39">
        <v>3.4535897000000003E-2</v>
      </c>
      <c r="I241" s="39">
        <v>0.21181403400000001</v>
      </c>
      <c r="J241" s="39">
        <v>9.9524276999999994E-2</v>
      </c>
      <c r="K241" s="39">
        <v>0.324103792</v>
      </c>
      <c r="L241" s="39">
        <v>0.46023258700000003</v>
      </c>
      <c r="M241" s="39">
        <v>0.31547468499999998</v>
      </c>
      <c r="N241" s="39">
        <v>0.56930114300000001</v>
      </c>
      <c r="O241" s="39">
        <v>-1.0973994330000001</v>
      </c>
      <c r="P241" s="39">
        <v>-2</v>
      </c>
      <c r="Q241" s="39">
        <v>-0.67374185200000003</v>
      </c>
      <c r="R241" s="39">
        <v>-0.73215455900000004</v>
      </c>
      <c r="S241" s="39">
        <v>-2</v>
      </c>
      <c r="T241" s="39">
        <v>-0.56917121599999998</v>
      </c>
      <c r="U241" s="39">
        <v>-5.2580852999999997E-2</v>
      </c>
      <c r="V241" s="39">
        <v>-0.13078292499999999</v>
      </c>
      <c r="W241" s="39">
        <v>5.8402914E-2</v>
      </c>
      <c r="X241" s="39">
        <v>0.53084693100000002</v>
      </c>
      <c r="Y241" s="39">
        <v>0.39830792100000001</v>
      </c>
      <c r="Z241" s="39">
        <v>0.86499842000000005</v>
      </c>
      <c r="AA241" s="39">
        <v>0.69737627000000002</v>
      </c>
      <c r="AB241" s="39">
        <v>0.48266700200000001</v>
      </c>
      <c r="AC241" s="39">
        <v>0.86499842000000005</v>
      </c>
      <c r="AD241" s="39">
        <v>-0.371501103</v>
      </c>
      <c r="AE241" s="39">
        <v>-0.52648909099999996</v>
      </c>
      <c r="AF241" s="39">
        <v>-0.306245922</v>
      </c>
      <c r="AG241" s="39">
        <v>-0.14421463300000001</v>
      </c>
      <c r="AH241" s="39">
        <v>-0.182092159</v>
      </c>
      <c r="AI241" s="39">
        <v>-0.10708496200000001</v>
      </c>
      <c r="AJ241" s="39">
        <v>9.5172753999999998E-2</v>
      </c>
      <c r="AK241" s="39">
        <v>-5.1783325999999998E-2</v>
      </c>
      <c r="AL241" s="39">
        <v>0.194208298</v>
      </c>
      <c r="AM241" s="39">
        <v>0.30503160800000001</v>
      </c>
      <c r="AN241" s="39">
        <v>0.18695985900000001</v>
      </c>
      <c r="AO241" s="39">
        <v>0.467756856</v>
      </c>
      <c r="AP241" s="39">
        <v>-0.31136682100000002</v>
      </c>
      <c r="AQ241" s="39">
        <v>-0.39761658900000002</v>
      </c>
      <c r="AR241" s="39">
        <v>-0.20891631399999999</v>
      </c>
      <c r="AS241" s="39">
        <v>0.26953478600000003</v>
      </c>
      <c r="AT241" s="39">
        <v>0.111191888</v>
      </c>
      <c r="AU241" s="39">
        <v>0.41520505499999999</v>
      </c>
      <c r="AV241" s="39">
        <v>1</v>
      </c>
      <c r="AW241" s="39" t="s">
        <v>41</v>
      </c>
      <c r="AX241" s="39" t="s">
        <v>236</v>
      </c>
      <c r="AY241" s="39" t="s">
        <v>41</v>
      </c>
    </row>
    <row r="242" spans="1:51" x14ac:dyDescent="0.2">
      <c r="A242" s="40" t="str">
        <f t="shared" si="3"/>
        <v>FRDHIEREQP2</v>
      </c>
      <c r="B242" s="39">
        <v>241</v>
      </c>
      <c r="C242" s="39">
        <v>91</v>
      </c>
      <c r="D242" s="39">
        <v>-1.7214917E-2</v>
      </c>
      <c r="E242" s="39">
        <v>0.122714669</v>
      </c>
      <c r="F242" s="39">
        <v>6.3242979579999998</v>
      </c>
      <c r="G242" s="39">
        <v>-0.257731247</v>
      </c>
      <c r="H242" s="39">
        <v>0.223301414</v>
      </c>
      <c r="I242" s="39">
        <v>0.2375642</v>
      </c>
      <c r="J242" s="39">
        <v>0.16870181200000001</v>
      </c>
      <c r="K242" s="39">
        <v>0.306426588</v>
      </c>
      <c r="L242" s="39">
        <v>0.48740558099999998</v>
      </c>
      <c r="M242" s="39">
        <v>0.41073326100000002</v>
      </c>
      <c r="N242" s="39">
        <v>0.55355811600000004</v>
      </c>
      <c r="O242" s="39">
        <v>-1.224988859</v>
      </c>
      <c r="P242" s="39">
        <v>-1.224988859</v>
      </c>
      <c r="Q242" s="39">
        <v>-0.76106574400000004</v>
      </c>
      <c r="R242" s="39">
        <v>-0.92495170900000001</v>
      </c>
      <c r="S242" s="39">
        <v>-1.224988859</v>
      </c>
      <c r="T242" s="39">
        <v>-0.75183781599999999</v>
      </c>
      <c r="U242" s="39">
        <v>5.6011151000000002E-2</v>
      </c>
      <c r="V242" s="39">
        <v>-0.39466475200000001</v>
      </c>
      <c r="W242" s="39">
        <v>0.298516644</v>
      </c>
      <c r="X242" s="39">
        <v>0.69890480700000002</v>
      </c>
      <c r="Y242" s="39">
        <v>0.46311069399999999</v>
      </c>
      <c r="Z242" s="39">
        <v>1.2163185940000001</v>
      </c>
      <c r="AA242" s="39">
        <v>0.82726037699999999</v>
      </c>
      <c r="AB242" s="39">
        <v>0.54069807800000003</v>
      </c>
      <c r="AC242" s="39">
        <v>1.2163185940000001</v>
      </c>
      <c r="AD242" s="39">
        <v>-0.44285829700000001</v>
      </c>
      <c r="AE242" s="39">
        <v>-0.75201956800000003</v>
      </c>
      <c r="AF242" s="39">
        <v>-8.3556361999999995E-2</v>
      </c>
      <c r="AG242" s="39">
        <v>-1.526105E-3</v>
      </c>
      <c r="AH242" s="39">
        <v>-0.43968855299999998</v>
      </c>
      <c r="AI242" s="39">
        <v>8.8269068000000006E-2</v>
      </c>
      <c r="AJ242" s="39">
        <v>8.8740965000000005E-2</v>
      </c>
      <c r="AK242" s="39">
        <v>-7.6769491999999995E-2</v>
      </c>
      <c r="AL242" s="39">
        <v>0.45350321399999999</v>
      </c>
      <c r="AM242" s="39">
        <v>0.31622500999999997</v>
      </c>
      <c r="AN242" s="39">
        <v>8.8318702999999998E-2</v>
      </c>
      <c r="AO242" s="39">
        <v>1.2163185940000001</v>
      </c>
      <c r="AP242" s="39">
        <v>-0.39376706900000003</v>
      </c>
      <c r="AQ242" s="39">
        <v>-0.56979583099999997</v>
      </c>
      <c r="AR242" s="39">
        <v>-7.5857340000000002E-3</v>
      </c>
      <c r="AS242" s="39">
        <v>0.296263736</v>
      </c>
      <c r="AT242" s="39">
        <v>3.3024083000000003E-2</v>
      </c>
      <c r="AU242" s="39">
        <v>1.2163185940000001</v>
      </c>
      <c r="AV242" s="39">
        <v>2</v>
      </c>
      <c r="AW242" s="39" t="s">
        <v>41</v>
      </c>
      <c r="AX242" s="39" t="s">
        <v>236</v>
      </c>
      <c r="AY242" s="39" t="s">
        <v>41</v>
      </c>
    </row>
    <row r="243" spans="1:51" x14ac:dyDescent="0.2">
      <c r="A243" s="40" t="str">
        <f t="shared" si="3"/>
        <v>FRDVITAEVARtotal</v>
      </c>
      <c r="B243" s="39">
        <v>242</v>
      </c>
      <c r="C243" s="39">
        <v>220</v>
      </c>
      <c r="D243" s="39">
        <v>-0.45813692299999997</v>
      </c>
      <c r="E243" s="39">
        <v>5.7206899999999998E-2</v>
      </c>
      <c r="F243" s="39">
        <v>1.0792954370000001</v>
      </c>
      <c r="G243" s="39">
        <v>-0.57026038599999995</v>
      </c>
      <c r="H243" s="39">
        <v>-0.34601345999999999</v>
      </c>
      <c r="I243" s="39">
        <v>0.70052898100000005</v>
      </c>
      <c r="J243" s="39">
        <v>0.53871003699999997</v>
      </c>
      <c r="K243" s="39">
        <v>0.86234792500000002</v>
      </c>
      <c r="L243" s="39">
        <v>0.83697609299999998</v>
      </c>
      <c r="M243" s="39">
        <v>0.73396868900000001</v>
      </c>
      <c r="N243" s="39">
        <v>0.92862690299999995</v>
      </c>
      <c r="O243" s="39">
        <v>-2</v>
      </c>
      <c r="P243" s="39">
        <v>-2</v>
      </c>
      <c r="Q243" s="39">
        <v>-2</v>
      </c>
      <c r="R243" s="39">
        <v>-2</v>
      </c>
      <c r="S243" s="39">
        <v>-2</v>
      </c>
      <c r="T243" s="39">
        <v>-2</v>
      </c>
      <c r="U243" s="39">
        <v>-0.37343764299999999</v>
      </c>
      <c r="V243" s="39">
        <v>-0.48647590499999999</v>
      </c>
      <c r="W243" s="39">
        <v>-0.26160443900000002</v>
      </c>
      <c r="X243" s="39">
        <v>0.74401331999999998</v>
      </c>
      <c r="Y243" s="39">
        <v>0.55883544100000004</v>
      </c>
      <c r="Z243" s="39">
        <v>0.91926785</v>
      </c>
      <c r="AA243" s="39">
        <v>0.79936841400000003</v>
      </c>
      <c r="AB243" s="39">
        <v>0.71875310400000003</v>
      </c>
      <c r="AC243" s="39">
        <v>0.92838898999999997</v>
      </c>
      <c r="AD243" s="39">
        <v>-1.124816402</v>
      </c>
      <c r="AE243" s="39">
        <v>-1.61841411</v>
      </c>
      <c r="AF243" s="39">
        <v>-0.91198278499999996</v>
      </c>
      <c r="AG243" s="39">
        <v>-0.50381573000000002</v>
      </c>
      <c r="AH243" s="39">
        <v>-0.69753520999999996</v>
      </c>
      <c r="AI243" s="39">
        <v>-0.39382845599999999</v>
      </c>
      <c r="AJ243" s="39">
        <v>-0.21322176900000001</v>
      </c>
      <c r="AK243" s="39">
        <v>-0.33718816200000001</v>
      </c>
      <c r="AL243" s="39">
        <v>-1.3837337999999999E-2</v>
      </c>
      <c r="AM243" s="39">
        <v>0.30641158099999999</v>
      </c>
      <c r="AN243" s="39">
        <v>0.18492734799999999</v>
      </c>
      <c r="AO243" s="39">
        <v>0.45005769600000001</v>
      </c>
      <c r="AP243" s="39">
        <v>-0.88488971599999999</v>
      </c>
      <c r="AQ243" s="39">
        <v>-1.1795732350000001</v>
      </c>
      <c r="AR243" s="39">
        <v>-0.69784175299999995</v>
      </c>
      <c r="AS243" s="39">
        <v>0.18279311400000001</v>
      </c>
      <c r="AT243" s="39">
        <v>-2.9114451999999999E-2</v>
      </c>
      <c r="AU243" s="39">
        <v>0.39353539100000001</v>
      </c>
      <c r="AV243" s="39" t="s">
        <v>224</v>
      </c>
      <c r="AW243" s="39" t="s">
        <v>43</v>
      </c>
      <c r="AX243" s="39" t="s">
        <v>0</v>
      </c>
      <c r="AY243" s="39" t="s">
        <v>43</v>
      </c>
    </row>
    <row r="244" spans="1:51" x14ac:dyDescent="0.2">
      <c r="A244" s="40" t="str">
        <f t="shared" si="3"/>
        <v>FRDVITAGEDAD0-5m</v>
      </c>
      <c r="B244" s="39">
        <v>243</v>
      </c>
      <c r="C244" s="39">
        <v>33</v>
      </c>
      <c r="D244" s="39">
        <v>-1.823475167</v>
      </c>
      <c r="E244" s="39">
        <v>0.13564631399999999</v>
      </c>
      <c r="F244" s="39">
        <v>1.8528213849999999</v>
      </c>
      <c r="G244" s="39">
        <v>-2.0893370579999999</v>
      </c>
      <c r="H244" s="39">
        <v>-1.557613277</v>
      </c>
      <c r="I244" s="39">
        <v>0.34416342100000002</v>
      </c>
      <c r="J244" s="39">
        <v>-0.20190572700000001</v>
      </c>
      <c r="K244" s="39">
        <v>0.89023256900000003</v>
      </c>
      <c r="L244" s="39">
        <v>0.58665443100000003</v>
      </c>
      <c r="M244" s="39" t="s">
        <v>234</v>
      </c>
      <c r="N244" s="39">
        <v>0.94352136600000003</v>
      </c>
      <c r="O244" s="39">
        <v>-2</v>
      </c>
      <c r="P244" s="39">
        <v>-2</v>
      </c>
      <c r="Q244" s="39">
        <v>-2</v>
      </c>
      <c r="R244" s="39">
        <v>-2</v>
      </c>
      <c r="S244" s="39">
        <v>-2</v>
      </c>
      <c r="T244" s="39">
        <v>-2</v>
      </c>
      <c r="U244" s="39">
        <v>-2</v>
      </c>
      <c r="V244" s="39">
        <v>-2</v>
      </c>
      <c r="W244" s="39">
        <v>-2</v>
      </c>
      <c r="X244" s="39">
        <v>0.33138307</v>
      </c>
      <c r="Y244" s="39">
        <v>-2</v>
      </c>
      <c r="Z244" s="39">
        <v>0.449257725</v>
      </c>
      <c r="AA244" s="39">
        <v>0.37853293199999999</v>
      </c>
      <c r="AB244" s="39">
        <v>-2</v>
      </c>
      <c r="AC244" s="39">
        <v>0.449257725</v>
      </c>
      <c r="AD244" s="39">
        <v>-2</v>
      </c>
      <c r="AE244" s="39">
        <v>-2</v>
      </c>
      <c r="AF244" s="39">
        <v>-2</v>
      </c>
      <c r="AG244" s="39">
        <v>-2</v>
      </c>
      <c r="AH244" s="39">
        <v>-2</v>
      </c>
      <c r="AI244" s="39">
        <v>-2</v>
      </c>
      <c r="AJ244" s="39">
        <v>-2</v>
      </c>
      <c r="AK244" s="39">
        <v>-2</v>
      </c>
      <c r="AL244" s="39">
        <v>-2</v>
      </c>
      <c r="AM244" s="39">
        <v>-2</v>
      </c>
      <c r="AN244" s="39">
        <v>-2</v>
      </c>
      <c r="AO244" s="39">
        <v>-4.8184615E-2</v>
      </c>
      <c r="AP244" s="39">
        <v>-2</v>
      </c>
      <c r="AQ244" s="39">
        <v>-2</v>
      </c>
      <c r="AR244" s="39">
        <v>-2</v>
      </c>
      <c r="AS244" s="39">
        <v>-2</v>
      </c>
      <c r="AT244" s="39">
        <v>-2</v>
      </c>
      <c r="AU244" s="39">
        <v>-1.8552299889999999</v>
      </c>
      <c r="AV244" s="39" t="s">
        <v>12</v>
      </c>
      <c r="AW244" s="39" t="s">
        <v>43</v>
      </c>
      <c r="AX244" s="39" t="s">
        <v>225</v>
      </c>
      <c r="AY244" s="39" t="s">
        <v>43</v>
      </c>
    </row>
    <row r="245" spans="1:51" x14ac:dyDescent="0.2">
      <c r="A245" s="40" t="str">
        <f t="shared" si="3"/>
        <v>FRDVITAGEDAD6-11m</v>
      </c>
      <c r="B245" s="39">
        <v>244</v>
      </c>
      <c r="C245" s="39">
        <v>62</v>
      </c>
      <c r="D245" s="39">
        <v>-0.148935715</v>
      </c>
      <c r="E245" s="39">
        <v>0.100909284</v>
      </c>
      <c r="F245" s="39">
        <v>1.758949375</v>
      </c>
      <c r="G245" s="39">
        <v>-0.34671427599999999</v>
      </c>
      <c r="H245" s="39">
        <v>4.8842846000000002E-2</v>
      </c>
      <c r="I245" s="39">
        <v>0.379161205</v>
      </c>
      <c r="J245" s="39">
        <v>0.198071099</v>
      </c>
      <c r="K245" s="39">
        <v>0.560251312</v>
      </c>
      <c r="L245" s="39">
        <v>0.61576067199999995</v>
      </c>
      <c r="M245" s="39">
        <v>0.44505179299999997</v>
      </c>
      <c r="N245" s="39">
        <v>0.74849937300000002</v>
      </c>
      <c r="O245" s="39">
        <v>-1.3019415620000001</v>
      </c>
      <c r="P245" s="39">
        <v>-1.309770002</v>
      </c>
      <c r="Q245" s="39">
        <v>-1.294113123</v>
      </c>
      <c r="R245" s="39">
        <v>-1.2467976919999999</v>
      </c>
      <c r="S245" s="39">
        <v>-1.5514238010000001</v>
      </c>
      <c r="T245" s="39">
        <v>-1.081558126</v>
      </c>
      <c r="U245" s="39">
        <v>-0.12399215500000001</v>
      </c>
      <c r="V245" s="39">
        <v>-0.50375464800000003</v>
      </c>
      <c r="W245" s="39">
        <v>0.215770129</v>
      </c>
      <c r="X245" s="39">
        <v>0.81883233600000005</v>
      </c>
      <c r="Y245" s="39">
        <v>0.47788846800000001</v>
      </c>
      <c r="Z245" s="39">
        <v>0.92063161299999996</v>
      </c>
      <c r="AA245" s="39">
        <v>0.86083405099999999</v>
      </c>
      <c r="AB245" s="39">
        <v>0.71869250799999995</v>
      </c>
      <c r="AC245" s="39">
        <v>0.92063161299999996</v>
      </c>
      <c r="AD245" s="39">
        <v>-0.64483221899999998</v>
      </c>
      <c r="AE245" s="39">
        <v>-1.23328883</v>
      </c>
      <c r="AF245" s="39">
        <v>-0.50045132400000003</v>
      </c>
      <c r="AG245" s="39">
        <v>-0.44675659299999998</v>
      </c>
      <c r="AH245" s="39">
        <v>-0.58384206500000002</v>
      </c>
      <c r="AI245" s="39">
        <v>7.9986825999999997E-2</v>
      </c>
      <c r="AJ245" s="39">
        <v>8.3591411000000004E-2</v>
      </c>
      <c r="AK245" s="39">
        <v>-0.44288734800000001</v>
      </c>
      <c r="AL245" s="39">
        <v>0.41104296699999998</v>
      </c>
      <c r="AM245" s="39">
        <v>0.43551462800000001</v>
      </c>
      <c r="AN245" s="39">
        <v>0.22372351800000001</v>
      </c>
      <c r="AO245" s="39">
        <v>0.71930683500000003</v>
      </c>
      <c r="AP245" s="39">
        <v>-0.56717301799999997</v>
      </c>
      <c r="AQ245" s="39">
        <v>-1.1129371050000001</v>
      </c>
      <c r="AR245" s="39">
        <v>-0.44753944899999998</v>
      </c>
      <c r="AS245" s="39">
        <v>0.35213261400000001</v>
      </c>
      <c r="AT245" s="39">
        <v>0.14055018599999999</v>
      </c>
      <c r="AU245" s="39">
        <v>0.47769086799999999</v>
      </c>
      <c r="AV245" s="39" t="s">
        <v>13</v>
      </c>
      <c r="AW245" s="39" t="s">
        <v>43</v>
      </c>
      <c r="AX245" s="39" t="s">
        <v>225</v>
      </c>
      <c r="AY245" s="39" t="s">
        <v>43</v>
      </c>
    </row>
    <row r="246" spans="1:51" x14ac:dyDescent="0.2">
      <c r="A246" s="40" t="str">
        <f t="shared" si="3"/>
        <v>FRDVITAGEDAD12-17m</v>
      </c>
      <c r="B246" s="39">
        <v>245</v>
      </c>
      <c r="C246" s="39">
        <v>77</v>
      </c>
      <c r="D246" s="39">
        <v>-0.28610881500000002</v>
      </c>
      <c r="E246" s="39">
        <v>9.3991230999999995E-2</v>
      </c>
      <c r="F246" s="39">
        <v>1.621185707</v>
      </c>
      <c r="G246" s="39">
        <v>-0.47032824400000001</v>
      </c>
      <c r="H246" s="39">
        <v>-0.101889387</v>
      </c>
      <c r="I246" s="39">
        <v>0.43936563499999998</v>
      </c>
      <c r="J246" s="39">
        <v>0.28409562799999999</v>
      </c>
      <c r="K246" s="39">
        <v>0.59463564300000005</v>
      </c>
      <c r="L246" s="39">
        <v>0.66284661499999997</v>
      </c>
      <c r="M246" s="39">
        <v>0.53300621699999995</v>
      </c>
      <c r="N246" s="39">
        <v>0.77112621800000003</v>
      </c>
      <c r="O246" s="39">
        <v>-1.8912079070000001</v>
      </c>
      <c r="P246" s="39">
        <v>-2</v>
      </c>
      <c r="Q246" s="39">
        <v>-1.152975291</v>
      </c>
      <c r="R246" s="39">
        <v>-1.640223625</v>
      </c>
      <c r="S246" s="39">
        <v>-2</v>
      </c>
      <c r="T246" s="39">
        <v>-1.1119314250000001</v>
      </c>
      <c r="U246" s="39">
        <v>-0.30849767</v>
      </c>
      <c r="V246" s="39">
        <v>-0.48517998299999998</v>
      </c>
      <c r="W246" s="39">
        <v>-2.8823893999999999E-2</v>
      </c>
      <c r="X246" s="39">
        <v>0.64461059200000004</v>
      </c>
      <c r="Y246" s="39">
        <v>0.57436078899999998</v>
      </c>
      <c r="Z246" s="39">
        <v>0.933195047</v>
      </c>
      <c r="AA246" s="39">
        <v>0.716240663</v>
      </c>
      <c r="AB246" s="39">
        <v>0.59486169200000005</v>
      </c>
      <c r="AC246" s="39">
        <v>0.933195047</v>
      </c>
      <c r="AD246" s="39">
        <v>-0.87235284700000004</v>
      </c>
      <c r="AE246" s="39">
        <v>-1.1102879029999999</v>
      </c>
      <c r="AF246" s="39">
        <v>-0.65206268000000001</v>
      </c>
      <c r="AG246" s="39">
        <v>-0.37846480700000001</v>
      </c>
      <c r="AH246" s="39">
        <v>-0.74916618700000004</v>
      </c>
      <c r="AI246" s="39">
        <v>-0.28407030599999999</v>
      </c>
      <c r="AJ246" s="39">
        <v>-0.218954437</v>
      </c>
      <c r="AK246" s="39">
        <v>-0.33530784200000002</v>
      </c>
      <c r="AL246" s="39">
        <v>0.26367352300000002</v>
      </c>
      <c r="AM246" s="39">
        <v>0.38557492100000001</v>
      </c>
      <c r="AN246" s="39">
        <v>9.5469411000000004E-2</v>
      </c>
      <c r="AO246" s="39">
        <v>0.57108310900000003</v>
      </c>
      <c r="AP246" s="39">
        <v>-0.74175017600000004</v>
      </c>
      <c r="AQ246" s="39">
        <v>-1.032641248</v>
      </c>
      <c r="AR246" s="39">
        <v>-0.39719338599999998</v>
      </c>
      <c r="AS246" s="39">
        <v>0.26279233800000001</v>
      </c>
      <c r="AT246" s="39">
        <v>-0.16119061100000001</v>
      </c>
      <c r="AU246" s="39">
        <v>0.55384251100000004</v>
      </c>
      <c r="AV246" s="39" t="s">
        <v>14</v>
      </c>
      <c r="AW246" s="39" t="s">
        <v>43</v>
      </c>
      <c r="AX246" s="39" t="s">
        <v>225</v>
      </c>
      <c r="AY246" s="39" t="s">
        <v>43</v>
      </c>
    </row>
    <row r="247" spans="1:51" x14ac:dyDescent="0.2">
      <c r="A247" s="40" t="str">
        <f t="shared" si="3"/>
        <v>FRDVITAGEDAD18-23m</v>
      </c>
      <c r="B247" s="39">
        <v>246</v>
      </c>
      <c r="C247" s="39">
        <v>48</v>
      </c>
      <c r="D247" s="39">
        <v>-0.181227632</v>
      </c>
      <c r="E247" s="39">
        <v>0.108816415</v>
      </c>
      <c r="F247" s="39">
        <v>2.1886278159999999</v>
      </c>
      <c r="G247" s="39">
        <v>-0.394503887</v>
      </c>
      <c r="H247" s="39">
        <v>3.2048623999999998E-2</v>
      </c>
      <c r="I247" s="39">
        <v>0.27220233700000002</v>
      </c>
      <c r="J247" s="39">
        <v>0.12143728099999999</v>
      </c>
      <c r="K247" s="39">
        <v>0.422967394</v>
      </c>
      <c r="L247" s="39">
        <v>0.52173013899999998</v>
      </c>
      <c r="M247" s="39">
        <v>0.34847852299999998</v>
      </c>
      <c r="N247" s="39">
        <v>0.65035943399999996</v>
      </c>
      <c r="O247" s="39">
        <v>-1.583631547</v>
      </c>
      <c r="P247" s="39">
        <v>-1.6135311999999999</v>
      </c>
      <c r="Q247" s="39">
        <v>-0.77575361600000003</v>
      </c>
      <c r="R247" s="39">
        <v>-0.82403251200000005</v>
      </c>
      <c r="S247" s="39">
        <v>-1.6135311999999999</v>
      </c>
      <c r="T247" s="39">
        <v>-0.770382232</v>
      </c>
      <c r="U247" s="39">
        <v>-0.209398579</v>
      </c>
      <c r="V247" s="39">
        <v>-0.51029153599999999</v>
      </c>
      <c r="W247" s="39">
        <v>3.1364359999999998E-3</v>
      </c>
      <c r="X247" s="39">
        <v>0.71296459400000001</v>
      </c>
      <c r="Y247" s="39">
        <v>0.40241025699999999</v>
      </c>
      <c r="Z247" s="39">
        <v>0.91452493199999996</v>
      </c>
      <c r="AA247" s="39">
        <v>0.79742042999999996</v>
      </c>
      <c r="AB247" s="39">
        <v>0.47520232699999998</v>
      </c>
      <c r="AC247" s="39">
        <v>0.91452493199999996</v>
      </c>
      <c r="AD247" s="39">
        <v>-0.55590063199999995</v>
      </c>
      <c r="AE247" s="39">
        <v>-0.791200401</v>
      </c>
      <c r="AF247" s="39">
        <v>-0.48719526800000001</v>
      </c>
      <c r="AG247" s="39">
        <v>-0.42656690200000003</v>
      </c>
      <c r="AH247" s="39">
        <v>-0.546234789</v>
      </c>
      <c r="AI247" s="39">
        <v>-0.11943345900000001</v>
      </c>
      <c r="AJ247" s="39">
        <v>-0.10013506</v>
      </c>
      <c r="AK247" s="39">
        <v>-0.42610250700000002</v>
      </c>
      <c r="AL247" s="39">
        <v>0.182967716</v>
      </c>
      <c r="AM247" s="39">
        <v>0.18299992300000001</v>
      </c>
      <c r="AN247" s="39">
        <v>-8.1194424000000001E-2</v>
      </c>
      <c r="AO247" s="39">
        <v>0.79297387200000002</v>
      </c>
      <c r="AP247" s="39">
        <v>-0.53029996899999998</v>
      </c>
      <c r="AQ247" s="39">
        <v>-0.77789528900000005</v>
      </c>
      <c r="AR247" s="39">
        <v>-0.322257354</v>
      </c>
      <c r="AS247" s="39">
        <v>5.1306749999999998E-2</v>
      </c>
      <c r="AT247" s="39">
        <v>-0.13301863799999999</v>
      </c>
      <c r="AU247" s="39">
        <v>0.65551104599999999</v>
      </c>
      <c r="AV247" s="39" t="s">
        <v>15</v>
      </c>
      <c r="AW247" s="39" t="s">
        <v>43</v>
      </c>
      <c r="AX247" s="39" t="s">
        <v>225</v>
      </c>
      <c r="AY247" s="39" t="s">
        <v>43</v>
      </c>
    </row>
    <row r="248" spans="1:51" x14ac:dyDescent="0.2">
      <c r="A248" s="40" t="str">
        <f t="shared" si="3"/>
        <v>FRDVITASexoM</v>
      </c>
      <c r="B248" s="39">
        <v>247</v>
      </c>
      <c r="C248" s="39">
        <v>109</v>
      </c>
      <c r="D248" s="39">
        <v>-0.434500777</v>
      </c>
      <c r="E248" s="39">
        <v>8.4142094000000001E-2</v>
      </c>
      <c r="F248" s="39">
        <v>1.271546251</v>
      </c>
      <c r="G248" s="39">
        <v>-0.59941624999999998</v>
      </c>
      <c r="H248" s="39">
        <v>-0.269585303</v>
      </c>
      <c r="I248" s="39">
        <v>0.63936007800000005</v>
      </c>
      <c r="J248" s="39">
        <v>0.48445782599999998</v>
      </c>
      <c r="K248" s="39">
        <v>0.79426233099999999</v>
      </c>
      <c r="L248" s="39">
        <v>0.79959994899999998</v>
      </c>
      <c r="M248" s="39">
        <v>0.69603004700000004</v>
      </c>
      <c r="N248" s="39">
        <v>0.89121396500000005</v>
      </c>
      <c r="O248" s="39">
        <v>-2</v>
      </c>
      <c r="P248" s="39">
        <v>-2</v>
      </c>
      <c r="Q248" s="39">
        <v>-2</v>
      </c>
      <c r="R248" s="39">
        <v>-2</v>
      </c>
      <c r="S248" s="39">
        <v>-2</v>
      </c>
      <c r="T248" s="39">
        <v>-1.7377268889999999</v>
      </c>
      <c r="U248" s="39">
        <v>-0.38326549799999998</v>
      </c>
      <c r="V248" s="39">
        <v>-0.52866467900000003</v>
      </c>
      <c r="W248" s="39">
        <v>-0.221030055</v>
      </c>
      <c r="X248" s="39">
        <v>0.73024095899999997</v>
      </c>
      <c r="Y248" s="39">
        <v>0.45622479700000002</v>
      </c>
      <c r="Z248" s="39">
        <v>0.933195047</v>
      </c>
      <c r="AA248" s="39">
        <v>0.83936814999999998</v>
      </c>
      <c r="AB248" s="39">
        <v>0.61103671599999998</v>
      </c>
      <c r="AC248" s="39">
        <v>0.933195047</v>
      </c>
      <c r="AD248" s="39">
        <v>-1.033941088</v>
      </c>
      <c r="AE248" s="39">
        <v>-1.7954657460000001</v>
      </c>
      <c r="AF248" s="39">
        <v>-0.74414597699999996</v>
      </c>
      <c r="AG248" s="39">
        <v>-0.52446352900000004</v>
      </c>
      <c r="AH248" s="39">
        <v>-0.72969168200000001</v>
      </c>
      <c r="AI248" s="39">
        <v>-0.40095043899999999</v>
      </c>
      <c r="AJ248" s="39">
        <v>-0.224949443</v>
      </c>
      <c r="AK248" s="39">
        <v>-0.40128248</v>
      </c>
      <c r="AL248" s="39">
        <v>5.1547225000000002E-2</v>
      </c>
      <c r="AM248" s="39">
        <v>0.34742147499999998</v>
      </c>
      <c r="AN248" s="39">
        <v>-3.7303533999999999E-2</v>
      </c>
      <c r="AO248" s="39">
        <v>0.48121999300000001</v>
      </c>
      <c r="AP248" s="39">
        <v>-0.876428859</v>
      </c>
      <c r="AQ248" s="39">
        <v>-1.035877642</v>
      </c>
      <c r="AR248" s="39">
        <v>-0.741457386</v>
      </c>
      <c r="AS248" s="39">
        <v>0.19553783699999999</v>
      </c>
      <c r="AT248" s="39">
        <v>-0.116576049</v>
      </c>
      <c r="AU248" s="39">
        <v>0.45032612900000002</v>
      </c>
      <c r="AV248" s="39" t="s">
        <v>16</v>
      </c>
      <c r="AW248" s="39" t="s">
        <v>43</v>
      </c>
      <c r="AX248" s="39" t="s">
        <v>226</v>
      </c>
      <c r="AY248" s="39" t="s">
        <v>43</v>
      </c>
    </row>
    <row r="249" spans="1:51" x14ac:dyDescent="0.2">
      <c r="A249" s="40" t="str">
        <f t="shared" si="3"/>
        <v>FRDVITASexoF</v>
      </c>
      <c r="B249" s="39">
        <v>248</v>
      </c>
      <c r="C249" s="39">
        <v>111</v>
      </c>
      <c r="D249" s="39">
        <v>-0.478764776</v>
      </c>
      <c r="E249" s="39">
        <v>7.9383347000000007E-2</v>
      </c>
      <c r="F249" s="39">
        <v>0.96514397299999999</v>
      </c>
      <c r="G249" s="39">
        <v>-0.63435327799999996</v>
      </c>
      <c r="H249" s="39">
        <v>-0.32317627500000001</v>
      </c>
      <c r="I249" s="39">
        <v>0.75899326700000003</v>
      </c>
      <c r="J249" s="39">
        <v>0.52169647900000005</v>
      </c>
      <c r="K249" s="39">
        <v>0.99629005500000001</v>
      </c>
      <c r="L249" s="39">
        <v>0.87120219600000004</v>
      </c>
      <c r="M249" s="39">
        <v>0.72228559400000003</v>
      </c>
      <c r="N249" s="39">
        <v>0.99814330399999995</v>
      </c>
      <c r="O249" s="39">
        <v>-2</v>
      </c>
      <c r="P249" s="39">
        <v>-2</v>
      </c>
      <c r="Q249" s="39">
        <v>-2</v>
      </c>
      <c r="R249" s="39">
        <v>-2</v>
      </c>
      <c r="S249" s="39">
        <v>-2</v>
      </c>
      <c r="T249" s="39">
        <v>-2</v>
      </c>
      <c r="U249" s="39">
        <v>-0.33644032299999999</v>
      </c>
      <c r="V249" s="39">
        <v>-0.48918879799999998</v>
      </c>
      <c r="W249" s="39">
        <v>-0.21880412699999999</v>
      </c>
      <c r="X249" s="39">
        <v>0.69113263199999997</v>
      </c>
      <c r="Y249" s="39">
        <v>0.53811131300000004</v>
      </c>
      <c r="Z249" s="39">
        <v>0.91452493199999996</v>
      </c>
      <c r="AA249" s="39">
        <v>0.77537545500000005</v>
      </c>
      <c r="AB249" s="39">
        <v>0.60024292300000004</v>
      </c>
      <c r="AC249" s="39">
        <v>0.91452493199999996</v>
      </c>
      <c r="AD249" s="39">
        <v>-1.288555382</v>
      </c>
      <c r="AE249" s="39">
        <v>-2</v>
      </c>
      <c r="AF249" s="39">
        <v>-0.76611051799999996</v>
      </c>
      <c r="AG249" s="39">
        <v>-0.50353481300000003</v>
      </c>
      <c r="AH249" s="39">
        <v>-0.84801174599999996</v>
      </c>
      <c r="AI249" s="39">
        <v>-0.30561657199999998</v>
      </c>
      <c r="AJ249" s="39">
        <v>-0.21036986899999999</v>
      </c>
      <c r="AK249" s="39">
        <v>-0.335720872</v>
      </c>
      <c r="AL249" s="39">
        <v>-1.2221114999999999E-2</v>
      </c>
      <c r="AM249" s="39">
        <v>0.24455693000000001</v>
      </c>
      <c r="AN249" s="39">
        <v>0.12684037300000001</v>
      </c>
      <c r="AO249" s="39">
        <v>0.47085615400000003</v>
      </c>
      <c r="AP249" s="39">
        <v>-1.0252018709999999</v>
      </c>
      <c r="AQ249" s="39">
        <v>-2</v>
      </c>
      <c r="AR249" s="39">
        <v>-0.56292441900000001</v>
      </c>
      <c r="AS249" s="39">
        <v>0.14832598899999999</v>
      </c>
      <c r="AT249" s="39">
        <v>-1.3876569E-2</v>
      </c>
      <c r="AU249" s="39">
        <v>0.32055655199999999</v>
      </c>
      <c r="AV249" s="39" t="s">
        <v>17</v>
      </c>
      <c r="AW249" s="39" t="s">
        <v>43</v>
      </c>
      <c r="AX249" s="39" t="s">
        <v>226</v>
      </c>
      <c r="AY249" s="39" t="s">
        <v>43</v>
      </c>
    </row>
    <row r="250" spans="1:51" x14ac:dyDescent="0.2">
      <c r="A250" s="40" t="str">
        <f t="shared" si="3"/>
        <v>FRDVITAEstratoAlto</v>
      </c>
      <c r="B250" s="39">
        <v>249</v>
      </c>
      <c r="C250" s="39">
        <v>37</v>
      </c>
      <c r="D250" s="39">
        <v>-0.22093479699999999</v>
      </c>
      <c r="E250" s="39">
        <v>0.129425179</v>
      </c>
      <c r="F250" s="39">
        <v>1.3176205089999999</v>
      </c>
      <c r="G250" s="39">
        <v>-0.47460348800000002</v>
      </c>
      <c r="H250" s="39">
        <v>3.2733893E-2</v>
      </c>
      <c r="I250" s="39">
        <v>0.49571611700000001</v>
      </c>
      <c r="J250" s="39">
        <v>0.32726451699999998</v>
      </c>
      <c r="K250" s="39">
        <v>0.66416771699999999</v>
      </c>
      <c r="L250" s="39">
        <v>0.704071102</v>
      </c>
      <c r="M250" s="39">
        <v>0.57207037800000005</v>
      </c>
      <c r="N250" s="39">
        <v>0.81496485699999999</v>
      </c>
      <c r="O250" s="39">
        <v>-2</v>
      </c>
      <c r="P250" s="39">
        <v>-2</v>
      </c>
      <c r="Q250" s="39">
        <v>-1.313613964</v>
      </c>
      <c r="R250" s="39">
        <v>-2</v>
      </c>
      <c r="S250" s="39">
        <v>-2</v>
      </c>
      <c r="T250" s="39">
        <v>-0.97115793699999997</v>
      </c>
      <c r="U250" s="39">
        <v>-0.144794385</v>
      </c>
      <c r="V250" s="39">
        <v>-0.63467627800000004</v>
      </c>
      <c r="W250" s="39">
        <v>0.33512963400000001</v>
      </c>
      <c r="X250" s="39">
        <v>0.63698882999999995</v>
      </c>
      <c r="Y250" s="39">
        <v>0.42557033300000002</v>
      </c>
      <c r="Z250" s="39">
        <v>0.933195047</v>
      </c>
      <c r="AA250" s="39">
        <v>0.69671778600000001</v>
      </c>
      <c r="AB250" s="39">
        <v>0.57122396099999995</v>
      </c>
      <c r="AC250" s="39">
        <v>0.933195047</v>
      </c>
      <c r="AD250" s="39">
        <v>-0.67057598799999996</v>
      </c>
      <c r="AE250" s="39">
        <v>-0.90879920400000003</v>
      </c>
      <c r="AF250" s="39">
        <v>-0.50125997300000003</v>
      </c>
      <c r="AG250" s="39">
        <v>-0.36707877100000003</v>
      </c>
      <c r="AH250" s="39">
        <v>-0.76285189099999995</v>
      </c>
      <c r="AI250" s="39">
        <v>0.14406946100000001</v>
      </c>
      <c r="AJ250" s="39">
        <v>4.0730647000000002E-2</v>
      </c>
      <c r="AK250" s="39">
        <v>-0.45681856799999998</v>
      </c>
      <c r="AL250" s="39">
        <v>0.41658342100000001</v>
      </c>
      <c r="AM250" s="39">
        <v>0.34508464700000002</v>
      </c>
      <c r="AN250" s="39">
        <v>0.143652261</v>
      </c>
      <c r="AO250" s="39">
        <v>0.72409775499999995</v>
      </c>
      <c r="AP250" s="39">
        <v>-0.52922190099999999</v>
      </c>
      <c r="AQ250" s="39">
        <v>-0.90266672400000003</v>
      </c>
      <c r="AR250" s="39">
        <v>-0.41136156899999998</v>
      </c>
      <c r="AS250" s="39">
        <v>0.26728205500000002</v>
      </c>
      <c r="AT250" s="39">
        <v>-6.8004260999999996E-2</v>
      </c>
      <c r="AU250" s="39">
        <v>0.50226716599999999</v>
      </c>
      <c r="AV250" s="39" t="s">
        <v>7</v>
      </c>
      <c r="AW250" s="39" t="s">
        <v>43</v>
      </c>
      <c r="AX250" s="39" t="s">
        <v>227</v>
      </c>
      <c r="AY250" s="39" t="s">
        <v>43</v>
      </c>
    </row>
    <row r="251" spans="1:51" x14ac:dyDescent="0.2">
      <c r="A251" s="40" t="str">
        <f t="shared" si="3"/>
        <v>FRDVITAEstratoMedio Alto</v>
      </c>
      <c r="B251" s="39">
        <v>250</v>
      </c>
      <c r="C251" s="39">
        <v>55</v>
      </c>
      <c r="D251" s="39">
        <v>-0.48118023199999999</v>
      </c>
      <c r="E251" s="39">
        <v>7.8206866999999999E-2</v>
      </c>
      <c r="F251" s="39">
        <v>0.548508</v>
      </c>
      <c r="G251" s="39">
        <v>-0.63446287499999998</v>
      </c>
      <c r="H251" s="39">
        <v>-0.32789759000000002</v>
      </c>
      <c r="I251" s="39">
        <v>0.63044098599999998</v>
      </c>
      <c r="J251" s="39">
        <v>0.40661587599999999</v>
      </c>
      <c r="K251" s="39">
        <v>0.85426609600000003</v>
      </c>
      <c r="L251" s="39">
        <v>0.79400314000000005</v>
      </c>
      <c r="M251" s="39">
        <v>0.63766439200000002</v>
      </c>
      <c r="N251" s="39">
        <v>0.924265165</v>
      </c>
      <c r="O251" s="39">
        <v>-2</v>
      </c>
      <c r="P251" s="39">
        <v>-2</v>
      </c>
      <c r="Q251" s="39">
        <v>-2</v>
      </c>
      <c r="R251" s="39">
        <v>-2</v>
      </c>
      <c r="S251" s="39">
        <v>-2</v>
      </c>
      <c r="T251" s="39">
        <v>-2</v>
      </c>
      <c r="U251" s="39">
        <v>-0.37977833300000002</v>
      </c>
      <c r="V251" s="39">
        <v>-0.53994986899999997</v>
      </c>
      <c r="W251" s="39">
        <v>-0.28996811500000003</v>
      </c>
      <c r="X251" s="39">
        <v>0.610839731</v>
      </c>
      <c r="Y251" s="39">
        <v>0.48122491499999998</v>
      </c>
      <c r="Z251" s="39">
        <v>0.86452764100000001</v>
      </c>
      <c r="AA251" s="39">
        <v>0.71620002900000002</v>
      </c>
      <c r="AB251" s="39">
        <v>0.51200485399999995</v>
      </c>
      <c r="AC251" s="39">
        <v>0.91452493199999996</v>
      </c>
      <c r="AD251" s="39">
        <v>-1.1185812500000001</v>
      </c>
      <c r="AE251" s="39">
        <v>-2</v>
      </c>
      <c r="AF251" s="39">
        <v>-0.76674523999999999</v>
      </c>
      <c r="AG251" s="39">
        <v>-0.53739194499999998</v>
      </c>
      <c r="AH251" s="39">
        <v>-1.0109323649999999</v>
      </c>
      <c r="AI251" s="39">
        <v>-0.31930023000000002</v>
      </c>
      <c r="AJ251" s="39">
        <v>-0.29279761599999998</v>
      </c>
      <c r="AK251" s="39">
        <v>-0.34273529699999999</v>
      </c>
      <c r="AL251" s="39">
        <v>-0.210998252</v>
      </c>
      <c r="AM251" s="39">
        <v>4.9164366000000001E-2</v>
      </c>
      <c r="AN251" s="39">
        <v>-4.0113132000000003E-2</v>
      </c>
      <c r="AO251" s="39">
        <v>0.45012902300000002</v>
      </c>
      <c r="AP251" s="39">
        <v>-0.90585788700000003</v>
      </c>
      <c r="AQ251" s="39">
        <v>-1.914285051</v>
      </c>
      <c r="AR251" s="39">
        <v>-0.56680828000000005</v>
      </c>
      <c r="AS251" s="39">
        <v>-2.9317639E-2</v>
      </c>
      <c r="AT251" s="39">
        <v>-0.21560894899999999</v>
      </c>
      <c r="AU251" s="39">
        <v>0.44245763199999999</v>
      </c>
      <c r="AV251" s="39" t="s">
        <v>8</v>
      </c>
      <c r="AW251" s="39" t="s">
        <v>43</v>
      </c>
      <c r="AX251" s="39" t="s">
        <v>227</v>
      </c>
      <c r="AY251" s="39" t="s">
        <v>43</v>
      </c>
    </row>
    <row r="252" spans="1:51" x14ac:dyDescent="0.2">
      <c r="A252" s="40" t="str">
        <f t="shared" si="3"/>
        <v>FRDVITAEstratoMedio</v>
      </c>
      <c r="B252" s="39">
        <v>251</v>
      </c>
      <c r="C252" s="39">
        <v>13</v>
      </c>
      <c r="D252" s="39">
        <v>-0.451623051</v>
      </c>
      <c r="E252" s="39">
        <v>8.4628999999999996E-2</v>
      </c>
      <c r="F252" s="39">
        <v>7.2402756999999998E-2</v>
      </c>
      <c r="G252" s="39">
        <v>-0.61749284400000004</v>
      </c>
      <c r="H252" s="39">
        <v>-0.28575325800000001</v>
      </c>
      <c r="I252" s="39">
        <v>1.310938288</v>
      </c>
      <c r="J252" s="39">
        <v>0.85139374999999995</v>
      </c>
      <c r="K252" s="39">
        <v>1.7704828260000001</v>
      </c>
      <c r="L252" s="39">
        <v>1.144962134</v>
      </c>
      <c r="M252" s="39">
        <v>0.92271000299999995</v>
      </c>
      <c r="N252" s="39">
        <v>1.330594914</v>
      </c>
      <c r="O252" s="39">
        <v>-2</v>
      </c>
      <c r="P252" s="39">
        <v>-2</v>
      </c>
      <c r="Q252" s="39">
        <v>-2</v>
      </c>
      <c r="R252" s="39">
        <v>-2</v>
      </c>
      <c r="S252" s="39">
        <v>-2</v>
      </c>
      <c r="T252" s="39">
        <v>-2</v>
      </c>
      <c r="U252" s="39">
        <v>-0.176102909</v>
      </c>
      <c r="V252" s="39">
        <v>-2</v>
      </c>
      <c r="W252" s="39">
        <v>0.59233424400000001</v>
      </c>
      <c r="X252" s="39">
        <v>0.77414006800000001</v>
      </c>
      <c r="Y252" s="39">
        <v>0.61685461100000005</v>
      </c>
      <c r="Z252" s="39">
        <v>0.80040385300000005</v>
      </c>
      <c r="AA252" s="39">
        <v>0.78464558200000001</v>
      </c>
      <c r="AB252" s="39">
        <v>0.660534179</v>
      </c>
      <c r="AC252" s="39">
        <v>0.80040385300000005</v>
      </c>
      <c r="AD252" s="39">
        <v>-2</v>
      </c>
      <c r="AE252" s="39">
        <v>-2</v>
      </c>
      <c r="AF252" s="39">
        <v>-2</v>
      </c>
      <c r="AG252" s="39">
        <v>-0.52814745900000004</v>
      </c>
      <c r="AH252" s="39">
        <v>-2</v>
      </c>
      <c r="AI252" s="39">
        <v>-1.5331490999999999E-2</v>
      </c>
      <c r="AJ252" s="39">
        <v>6.4586092999999997E-2</v>
      </c>
      <c r="AK252" s="39">
        <v>-1.2874053320000001</v>
      </c>
      <c r="AL252" s="39">
        <v>0.60815635899999998</v>
      </c>
      <c r="AM252" s="39">
        <v>0.56687889499999999</v>
      </c>
      <c r="AN252" s="39">
        <v>-7.9045369000000004E-2</v>
      </c>
      <c r="AO252" s="39">
        <v>0.80040385300000005</v>
      </c>
      <c r="AP252" s="39">
        <v>-2</v>
      </c>
      <c r="AQ252" s="39">
        <v>-2</v>
      </c>
      <c r="AR252" s="39">
        <v>-1.7848066279999999</v>
      </c>
      <c r="AS252" s="39">
        <v>0.47718746299999998</v>
      </c>
      <c r="AT252" s="39">
        <v>0.23916707700000001</v>
      </c>
      <c r="AU252" s="39">
        <v>0.57750166300000005</v>
      </c>
      <c r="AV252" s="39" t="s">
        <v>9</v>
      </c>
      <c r="AW252" s="39" t="s">
        <v>43</v>
      </c>
      <c r="AX252" s="39" t="s">
        <v>227</v>
      </c>
      <c r="AY252" s="39" t="s">
        <v>43</v>
      </c>
    </row>
    <row r="253" spans="1:51" x14ac:dyDescent="0.2">
      <c r="A253" s="40" t="str">
        <f t="shared" si="3"/>
        <v>FRDVITAEstratoMedio Bajo</v>
      </c>
      <c r="B253" s="39">
        <v>252</v>
      </c>
      <c r="C253" s="39">
        <v>29</v>
      </c>
      <c r="D253" s="39">
        <v>-0.58654125899999998</v>
      </c>
      <c r="E253" s="39">
        <v>0.165374302</v>
      </c>
      <c r="F253" s="39">
        <v>1.245400793</v>
      </c>
      <c r="G253" s="39">
        <v>-0.91066893400000004</v>
      </c>
      <c r="H253" s="39">
        <v>-0.26241358399999998</v>
      </c>
      <c r="I253" s="39">
        <v>0.65450868299999998</v>
      </c>
      <c r="J253" s="39">
        <v>0.51242776499999998</v>
      </c>
      <c r="K253" s="39">
        <v>0.79658960000000001</v>
      </c>
      <c r="L253" s="39">
        <v>0.80901710900000001</v>
      </c>
      <c r="M253" s="39">
        <v>0.71584060000000005</v>
      </c>
      <c r="N253" s="39">
        <v>0.89251868300000003</v>
      </c>
      <c r="O253" s="39">
        <v>-2</v>
      </c>
      <c r="P253" s="39">
        <v>-2</v>
      </c>
      <c r="Q253" s="39">
        <v>-1.5331500579999999</v>
      </c>
      <c r="R253" s="39">
        <v>-2</v>
      </c>
      <c r="S253" s="39">
        <v>-2</v>
      </c>
      <c r="T253" s="39">
        <v>-1.3419464780000001</v>
      </c>
      <c r="U253" s="39">
        <v>-0.51092556700000002</v>
      </c>
      <c r="V253" s="39">
        <v>-0.78250772700000004</v>
      </c>
      <c r="W253" s="39">
        <v>-0.420931679</v>
      </c>
      <c r="X253" s="39">
        <v>0.65405977500000001</v>
      </c>
      <c r="Y253" s="39">
        <v>0.19992680800000001</v>
      </c>
      <c r="Z253" s="39">
        <v>0.92063161299999996</v>
      </c>
      <c r="AA253" s="39">
        <v>0.78106977</v>
      </c>
      <c r="AB253" s="39">
        <v>0.37712984399999999</v>
      </c>
      <c r="AC253" s="39">
        <v>0.92063161299999996</v>
      </c>
      <c r="AD253" s="39">
        <v>-1.3335494139999999</v>
      </c>
      <c r="AE253" s="39">
        <v>-2</v>
      </c>
      <c r="AF253" s="39">
        <v>-0.83632425899999996</v>
      </c>
      <c r="AG253" s="39">
        <v>-0.75391521500000003</v>
      </c>
      <c r="AH253" s="39">
        <v>-0.845827828</v>
      </c>
      <c r="AI253" s="39">
        <v>-0.60209391499999998</v>
      </c>
      <c r="AJ253" s="39">
        <v>-0.43937140800000002</v>
      </c>
      <c r="AK253" s="39">
        <v>-0.67155554299999998</v>
      </c>
      <c r="AL253" s="39">
        <v>4.5340850000000002E-3</v>
      </c>
      <c r="AM253" s="39">
        <v>0.1006673</v>
      </c>
      <c r="AN253" s="39">
        <v>-0.42182544799999999</v>
      </c>
      <c r="AO253" s="39">
        <v>0.81126865599999998</v>
      </c>
      <c r="AP253" s="39">
        <v>-1.1850762130000001</v>
      </c>
      <c r="AQ253" s="39">
        <v>-1.6110528079999999</v>
      </c>
      <c r="AR253" s="39">
        <v>-0.86021582100000005</v>
      </c>
      <c r="AS253" s="39">
        <v>-4.0461523999999999E-2</v>
      </c>
      <c r="AT253" s="39">
        <v>-0.49156245500000001</v>
      </c>
      <c r="AU253" s="39">
        <v>0.74686900499999997</v>
      </c>
      <c r="AV253" s="39" t="s">
        <v>10</v>
      </c>
      <c r="AW253" s="39" t="s">
        <v>43</v>
      </c>
      <c r="AX253" s="39" t="s">
        <v>227</v>
      </c>
      <c r="AY253" s="39" t="s">
        <v>43</v>
      </c>
    </row>
    <row r="254" spans="1:51" x14ac:dyDescent="0.2">
      <c r="A254" s="40" t="str">
        <f t="shared" si="3"/>
        <v>FRDVITAEstratoBajo</v>
      </c>
      <c r="B254" s="39">
        <v>253</v>
      </c>
      <c r="C254" s="39">
        <v>86</v>
      </c>
      <c r="D254" s="39">
        <v>-0.37933475999999999</v>
      </c>
      <c r="E254" s="39">
        <v>2.6920367000000001E-2</v>
      </c>
      <c r="F254" s="39">
        <v>0.73203622599999996</v>
      </c>
      <c r="G254" s="39">
        <v>-0.432097709</v>
      </c>
      <c r="H254" s="39">
        <v>-0.32657181099999999</v>
      </c>
      <c r="I254" s="39">
        <v>0.45987629499999999</v>
      </c>
      <c r="J254" s="39">
        <v>0.374317652</v>
      </c>
      <c r="K254" s="39">
        <v>0.54543493799999998</v>
      </c>
      <c r="L254" s="39">
        <v>0.67814179600000002</v>
      </c>
      <c r="M254" s="39">
        <v>0.61181504799999997</v>
      </c>
      <c r="N254" s="39">
        <v>0.73853567099999995</v>
      </c>
      <c r="O254" s="39">
        <v>-2</v>
      </c>
      <c r="P254" s="39">
        <v>-2</v>
      </c>
      <c r="Q254" s="39">
        <v>-2</v>
      </c>
      <c r="R254" s="39">
        <v>-2</v>
      </c>
      <c r="S254" s="39">
        <v>-2</v>
      </c>
      <c r="T254" s="39">
        <v>-1.979481015</v>
      </c>
      <c r="U254" s="39">
        <v>-0.264785665</v>
      </c>
      <c r="V254" s="39">
        <v>-0.30024674400000001</v>
      </c>
      <c r="W254" s="39">
        <v>-0.22343143400000001</v>
      </c>
      <c r="X254" s="39">
        <v>0.50855411100000003</v>
      </c>
      <c r="Y254" s="39">
        <v>0.43549816000000002</v>
      </c>
      <c r="Z254" s="39">
        <v>0.51790086499999999</v>
      </c>
      <c r="AA254" s="39">
        <v>0.519124951</v>
      </c>
      <c r="AB254" s="39">
        <v>0.50875011299999995</v>
      </c>
      <c r="AC254" s="39">
        <v>0.66100446999999996</v>
      </c>
      <c r="AD254" s="39">
        <v>-0.74812138399999994</v>
      </c>
      <c r="AE254" s="39">
        <v>-0.923907641</v>
      </c>
      <c r="AF254" s="39">
        <v>-0.72259025399999999</v>
      </c>
      <c r="AG254" s="39">
        <v>-0.360469498</v>
      </c>
      <c r="AH254" s="39">
        <v>-0.41552287500000001</v>
      </c>
      <c r="AI254" s="39">
        <v>-0.295541361</v>
      </c>
      <c r="AJ254" s="39">
        <v>-0.137600098</v>
      </c>
      <c r="AK254" s="39">
        <v>-0.237882278</v>
      </c>
      <c r="AL254" s="39">
        <v>-3.2445156000000003E-2</v>
      </c>
      <c r="AM254" s="39">
        <v>9.9296786999999997E-2</v>
      </c>
      <c r="AN254" s="39">
        <v>7.1952176000000007E-2</v>
      </c>
      <c r="AO254" s="39">
        <v>0.188991935</v>
      </c>
      <c r="AP254" s="39">
        <v>-0.70380975800000001</v>
      </c>
      <c r="AQ254" s="39">
        <v>-0.74439009300000003</v>
      </c>
      <c r="AR254" s="39">
        <v>-0.57280254500000005</v>
      </c>
      <c r="AS254" s="39">
        <v>6.6065875999999996E-2</v>
      </c>
      <c r="AT254" s="39">
        <v>1.125176E-2</v>
      </c>
      <c r="AU254" s="39">
        <v>9.4027041000000006E-2</v>
      </c>
      <c r="AV254" s="39" t="s">
        <v>11</v>
      </c>
      <c r="AW254" s="39" t="s">
        <v>43</v>
      </c>
      <c r="AX254" s="39" t="s">
        <v>227</v>
      </c>
      <c r="AY254" s="39" t="s">
        <v>43</v>
      </c>
    </row>
    <row r="255" spans="1:51" x14ac:dyDescent="0.2">
      <c r="A255" s="40" t="str">
        <f t="shared" si="3"/>
        <v>FRDVITAESQA2</v>
      </c>
      <c r="B255" s="39">
        <v>254</v>
      </c>
      <c r="C255" s="39">
        <v>117</v>
      </c>
      <c r="D255" s="39">
        <v>-0.48565226099999997</v>
      </c>
      <c r="E255" s="39">
        <v>0.103378261</v>
      </c>
      <c r="F255" s="39">
        <v>1.827265892</v>
      </c>
      <c r="G255" s="39">
        <v>-0.68826992899999995</v>
      </c>
      <c r="H255" s="39">
        <v>-0.283034593</v>
      </c>
      <c r="I255" s="39">
        <v>0.71832374600000004</v>
      </c>
      <c r="J255" s="39">
        <v>0.41785888900000001</v>
      </c>
      <c r="K255" s="39">
        <v>1.0187886020000001</v>
      </c>
      <c r="L255" s="39">
        <v>0.84753982000000005</v>
      </c>
      <c r="M255" s="39">
        <v>0.64642005599999997</v>
      </c>
      <c r="N255" s="39">
        <v>1.0093505840000001</v>
      </c>
      <c r="O255" s="39">
        <v>-2</v>
      </c>
      <c r="P255" s="39">
        <v>-2</v>
      </c>
      <c r="Q255" s="39">
        <v>-2</v>
      </c>
      <c r="R255" s="39">
        <v>-2</v>
      </c>
      <c r="S255" s="39">
        <v>-2</v>
      </c>
      <c r="T255" s="39">
        <v>-1.632781257</v>
      </c>
      <c r="U255" s="39">
        <v>-0.333862983</v>
      </c>
      <c r="V255" s="39">
        <v>-0.50400984100000001</v>
      </c>
      <c r="W255" s="39">
        <v>-0.21001381499999999</v>
      </c>
      <c r="X255" s="39">
        <v>0.72101917900000001</v>
      </c>
      <c r="Y255" s="39">
        <v>0.45927860500000001</v>
      </c>
      <c r="Z255" s="39">
        <v>0.91452493199999996</v>
      </c>
      <c r="AA255" s="39">
        <v>0.74865517999999998</v>
      </c>
      <c r="AB255" s="39">
        <v>0.59887457099999997</v>
      </c>
      <c r="AC255" s="39">
        <v>0.91452493199999996</v>
      </c>
      <c r="AD255" s="39">
        <v>-1.21875515</v>
      </c>
      <c r="AE255" s="39">
        <v>-2</v>
      </c>
      <c r="AF255" s="39">
        <v>-0.67984459799999997</v>
      </c>
      <c r="AG255" s="39">
        <v>-0.50424033300000004</v>
      </c>
      <c r="AH255" s="39">
        <v>-0.82492770199999998</v>
      </c>
      <c r="AI255" s="39">
        <v>-0.32689526699999999</v>
      </c>
      <c r="AJ255" s="39">
        <v>-0.20930434000000001</v>
      </c>
      <c r="AK255" s="39">
        <v>-0.33489095200000002</v>
      </c>
      <c r="AL255" s="39">
        <v>-1.4144706999999999E-2</v>
      </c>
      <c r="AM255" s="39">
        <v>0.28571340000000001</v>
      </c>
      <c r="AN255" s="39">
        <v>3.8637246E-2</v>
      </c>
      <c r="AO255" s="39">
        <v>0.449566191</v>
      </c>
      <c r="AP255" s="39">
        <v>-0.96087309200000004</v>
      </c>
      <c r="AQ255" s="39">
        <v>-2</v>
      </c>
      <c r="AR255" s="39">
        <v>-0.56862182900000002</v>
      </c>
      <c r="AS255" s="39">
        <v>8.2261122000000006E-2</v>
      </c>
      <c r="AT255" s="39">
        <v>-5.8811109E-2</v>
      </c>
      <c r="AU255" s="39">
        <v>0.40918328900000001</v>
      </c>
      <c r="AV255" s="39" t="s">
        <v>4</v>
      </c>
      <c r="AW255" s="39" t="s">
        <v>43</v>
      </c>
      <c r="AX255" s="39" t="s">
        <v>228</v>
      </c>
      <c r="AY255" s="39" t="s">
        <v>43</v>
      </c>
    </row>
    <row r="256" spans="1:51" x14ac:dyDescent="0.2">
      <c r="A256" s="40" t="str">
        <f t="shared" si="3"/>
        <v>FRDVITAESQC3</v>
      </c>
      <c r="B256" s="39">
        <v>255</v>
      </c>
      <c r="C256" s="39">
        <v>103</v>
      </c>
      <c r="D256" s="39">
        <v>-0.4263538</v>
      </c>
      <c r="E256" s="39">
        <v>0.113559942</v>
      </c>
      <c r="F256" s="39">
        <v>2.0373194130000001</v>
      </c>
      <c r="G256" s="39">
        <v>-0.64892719600000004</v>
      </c>
      <c r="H256" s="39">
        <v>-0.203780405</v>
      </c>
      <c r="I256" s="39">
        <v>0.68496909800000005</v>
      </c>
      <c r="J256" s="39">
        <v>0.54537861600000004</v>
      </c>
      <c r="K256" s="39">
        <v>0.82455957999999996</v>
      </c>
      <c r="L256" s="39">
        <v>0.82762859899999996</v>
      </c>
      <c r="M256" s="39">
        <v>0.73849754000000001</v>
      </c>
      <c r="N256" s="39">
        <v>0.908052631</v>
      </c>
      <c r="O256" s="39">
        <v>-2</v>
      </c>
      <c r="P256" s="39">
        <v>-2</v>
      </c>
      <c r="Q256" s="39">
        <v>-2</v>
      </c>
      <c r="R256" s="39">
        <v>-2</v>
      </c>
      <c r="S256" s="39">
        <v>-2</v>
      </c>
      <c r="T256" s="39">
        <v>-1.889880475</v>
      </c>
      <c r="U256" s="39">
        <v>-0.38820908500000001</v>
      </c>
      <c r="V256" s="39">
        <v>-0.51852144899999997</v>
      </c>
      <c r="W256" s="39">
        <v>-0.22453765000000001</v>
      </c>
      <c r="X256" s="39">
        <v>0.79797076600000005</v>
      </c>
      <c r="Y256" s="39">
        <v>0.54510630699999996</v>
      </c>
      <c r="Z256" s="39">
        <v>0.933195047</v>
      </c>
      <c r="AA256" s="39">
        <v>0.84116088300000003</v>
      </c>
      <c r="AB256" s="39">
        <v>0.61828768499999998</v>
      </c>
      <c r="AC256" s="39">
        <v>0.933195047</v>
      </c>
      <c r="AD256" s="39">
        <v>-1.1136241</v>
      </c>
      <c r="AE256" s="39">
        <v>-2</v>
      </c>
      <c r="AF256" s="39">
        <v>-0.74146267700000001</v>
      </c>
      <c r="AG256" s="39">
        <v>-0.50214098299999999</v>
      </c>
      <c r="AH256" s="39">
        <v>-0.74303508900000004</v>
      </c>
      <c r="AI256" s="39">
        <v>-0.33946509000000002</v>
      </c>
      <c r="AJ256" s="39">
        <v>-0.230786769</v>
      </c>
      <c r="AK256" s="39">
        <v>-0.41250179399999998</v>
      </c>
      <c r="AL256" s="39">
        <v>0.126261293</v>
      </c>
      <c r="AM256" s="39">
        <v>0.380679989</v>
      </c>
      <c r="AN256" s="39">
        <v>0.161006593</v>
      </c>
      <c r="AO256" s="39">
        <v>0.53539528800000002</v>
      </c>
      <c r="AP256" s="39">
        <v>-0.77912468800000001</v>
      </c>
      <c r="AQ256" s="39">
        <v>-1.855592455</v>
      </c>
      <c r="AR256" s="39">
        <v>-0.54484027599999996</v>
      </c>
      <c r="AS256" s="39">
        <v>0.22733034999999999</v>
      </c>
      <c r="AT256" s="39">
        <v>-0.196739515</v>
      </c>
      <c r="AU256" s="39">
        <v>0.48256630299999997</v>
      </c>
      <c r="AV256" s="39" t="s">
        <v>5</v>
      </c>
      <c r="AW256" s="39" t="s">
        <v>43</v>
      </c>
      <c r="AX256" s="39" t="s">
        <v>228</v>
      </c>
      <c r="AY256" s="39" t="s">
        <v>43</v>
      </c>
    </row>
    <row r="257" spans="1:51" x14ac:dyDescent="0.2">
      <c r="A257" s="40" t="str">
        <f t="shared" si="3"/>
        <v>FRDVITAR24JR</v>
      </c>
      <c r="B257" s="39">
        <v>256</v>
      </c>
      <c r="C257" s="39">
        <v>96</v>
      </c>
      <c r="D257" s="39">
        <v>-0.203904434</v>
      </c>
      <c r="E257" s="39">
        <v>4.7250868000000001E-2</v>
      </c>
      <c r="F257" s="39">
        <v>0.52637365999999997</v>
      </c>
      <c r="G257" s="39">
        <v>-0.29651443399999999</v>
      </c>
      <c r="H257" s="39">
        <v>-0.111294434</v>
      </c>
      <c r="I257" s="39">
        <v>0.42666117599999998</v>
      </c>
      <c r="J257" s="39">
        <v>0.188481501</v>
      </c>
      <c r="K257" s="39">
        <v>0.66484085199999998</v>
      </c>
      <c r="L257" s="39">
        <v>0.65319306200000005</v>
      </c>
      <c r="M257" s="39">
        <v>0.43414456200000001</v>
      </c>
      <c r="N257" s="39">
        <v>0.81537773599999996</v>
      </c>
      <c r="O257" s="39">
        <v>-2</v>
      </c>
      <c r="P257" s="39">
        <v>-2</v>
      </c>
      <c r="Q257" s="39">
        <v>-0.980652415</v>
      </c>
      <c r="R257" s="39">
        <v>-1.747388612</v>
      </c>
      <c r="S257" s="39">
        <v>-2</v>
      </c>
      <c r="T257" s="39">
        <v>-0.77249108600000005</v>
      </c>
      <c r="U257" s="39">
        <v>-0.29774980099999998</v>
      </c>
      <c r="V257" s="39">
        <v>-0.40584619999999999</v>
      </c>
      <c r="W257" s="39">
        <v>-0.13247324999999999</v>
      </c>
      <c r="X257" s="39">
        <v>0.79576840999999998</v>
      </c>
      <c r="Y257" s="39">
        <v>0.69944260199999997</v>
      </c>
      <c r="Z257" s="39">
        <v>0.91452493199999996</v>
      </c>
      <c r="AA257" s="39">
        <v>0.81481485899999995</v>
      </c>
      <c r="AB257" s="39">
        <v>0.75604255600000003</v>
      </c>
      <c r="AC257" s="39">
        <v>0.91452493199999996</v>
      </c>
      <c r="AD257" s="39">
        <v>-0.58943691099999995</v>
      </c>
      <c r="AE257" s="39">
        <v>-0.71845310500000004</v>
      </c>
      <c r="AF257" s="39">
        <v>-0.56083504100000003</v>
      </c>
      <c r="AG257" s="39">
        <v>-0.41720421000000002</v>
      </c>
      <c r="AH257" s="39">
        <v>-0.48595575600000002</v>
      </c>
      <c r="AI257" s="39">
        <v>-0.33392870800000002</v>
      </c>
      <c r="AJ257" s="39">
        <v>-7.0648491999999993E-2</v>
      </c>
      <c r="AK257" s="39">
        <v>-0.30271714</v>
      </c>
      <c r="AL257" s="39">
        <v>0.18435385100000001</v>
      </c>
      <c r="AM257" s="39">
        <v>0.42419200899999998</v>
      </c>
      <c r="AN257" s="39">
        <v>0.20086880100000001</v>
      </c>
      <c r="AO257" s="39">
        <v>0.60778478700000005</v>
      </c>
      <c r="AP257" s="39">
        <v>-0.56313225</v>
      </c>
      <c r="AQ257" s="39">
        <v>-0.63177568399999995</v>
      </c>
      <c r="AR257" s="39">
        <v>-0.50604405399999997</v>
      </c>
      <c r="AS257" s="39">
        <v>0.22690955500000001</v>
      </c>
      <c r="AT257" s="39">
        <v>8.0269999999999994E-2</v>
      </c>
      <c r="AU257" s="39">
        <v>0.481191598</v>
      </c>
      <c r="AV257" s="39" t="s">
        <v>2</v>
      </c>
      <c r="AW257" s="39" t="s">
        <v>43</v>
      </c>
      <c r="AX257" s="39" t="s">
        <v>229</v>
      </c>
      <c r="AY257" s="39" t="s">
        <v>43</v>
      </c>
    </row>
    <row r="258" spans="1:51" x14ac:dyDescent="0.2">
      <c r="A258" s="40" t="str">
        <f t="shared" si="3"/>
        <v>FRDVITAR24SR</v>
      </c>
      <c r="B258" s="39">
        <v>257</v>
      </c>
      <c r="C258" s="39">
        <v>124</v>
      </c>
      <c r="D258" s="39">
        <v>-0.67169311700000001</v>
      </c>
      <c r="E258" s="39">
        <v>9.5345338000000002E-2</v>
      </c>
      <c r="F258" s="39">
        <v>1.419837316</v>
      </c>
      <c r="G258" s="39">
        <v>-0.85856654499999996</v>
      </c>
      <c r="H258" s="39">
        <v>-0.48481969000000003</v>
      </c>
      <c r="I258" s="39">
        <v>0.83529027</v>
      </c>
      <c r="J258" s="39">
        <v>0.68402964899999996</v>
      </c>
      <c r="K258" s="39">
        <v>0.98655089100000004</v>
      </c>
      <c r="L258" s="39">
        <v>0.91394215899999998</v>
      </c>
      <c r="M258" s="39">
        <v>0.82706084999999996</v>
      </c>
      <c r="N258" s="39">
        <v>0.99325268300000003</v>
      </c>
      <c r="O258" s="39">
        <v>-2</v>
      </c>
      <c r="P258" s="39">
        <v>-2</v>
      </c>
      <c r="Q258" s="39">
        <v>-2</v>
      </c>
      <c r="R258" s="39">
        <v>-2</v>
      </c>
      <c r="S258" s="39">
        <v>-2</v>
      </c>
      <c r="T258" s="39">
        <v>-2</v>
      </c>
      <c r="U258" s="39">
        <v>-0.48110191099999999</v>
      </c>
      <c r="V258" s="39">
        <v>-0.97104135300000005</v>
      </c>
      <c r="W258" s="39">
        <v>-0.21419012300000001</v>
      </c>
      <c r="X258" s="39">
        <v>0.561002942</v>
      </c>
      <c r="Y258" s="39">
        <v>0.45947534899999998</v>
      </c>
      <c r="Z258" s="39">
        <v>0.92882498099999999</v>
      </c>
      <c r="AA258" s="39">
        <v>0.59465395600000004</v>
      </c>
      <c r="AB258" s="39">
        <v>0.47806032300000001</v>
      </c>
      <c r="AC258" s="39">
        <v>0.933195047</v>
      </c>
      <c r="AD258" s="39">
        <v>-2</v>
      </c>
      <c r="AE258" s="39">
        <v>-2</v>
      </c>
      <c r="AF258" s="39">
        <v>-1.2517951620000001</v>
      </c>
      <c r="AG258" s="39">
        <v>-0.87146464899999998</v>
      </c>
      <c r="AH258" s="39">
        <v>-1.2467311999999999</v>
      </c>
      <c r="AI258" s="39">
        <v>-0.48026574500000002</v>
      </c>
      <c r="AJ258" s="39">
        <v>-0.28129836400000002</v>
      </c>
      <c r="AK258" s="39">
        <v>-0.496171802</v>
      </c>
      <c r="AL258" s="39">
        <v>-3.1710944999999997E-2</v>
      </c>
      <c r="AM258" s="39">
        <v>0.26036798999999999</v>
      </c>
      <c r="AN258" s="39">
        <v>-3.2605559999999999E-2</v>
      </c>
      <c r="AO258" s="39">
        <v>0.450356902</v>
      </c>
      <c r="AP258" s="39">
        <v>-1.612680809</v>
      </c>
      <c r="AQ258" s="39">
        <v>-2</v>
      </c>
      <c r="AR258" s="39">
        <v>-1.0311926730000001</v>
      </c>
      <c r="AS258" s="39">
        <v>1.453511E-2</v>
      </c>
      <c r="AT258" s="39">
        <v>-0.207386336</v>
      </c>
      <c r="AU258" s="39">
        <v>0.38568828999999999</v>
      </c>
      <c r="AV258" s="39" t="s">
        <v>3</v>
      </c>
      <c r="AW258" s="39" t="s">
        <v>43</v>
      </c>
      <c r="AX258" s="39" t="s">
        <v>229</v>
      </c>
      <c r="AY258" s="39" t="s">
        <v>43</v>
      </c>
    </row>
    <row r="259" spans="1:51" x14ac:dyDescent="0.2">
      <c r="A259" s="40" t="str">
        <f t="shared" ref="A259:A322" si="4">AY259&amp;AX259&amp;AV259</f>
        <v>FRDVITAEXNRA2JR</v>
      </c>
      <c r="B259" s="39">
        <v>258</v>
      </c>
      <c r="C259" s="39">
        <v>55</v>
      </c>
      <c r="D259" s="39">
        <v>-0.28132578699999999</v>
      </c>
      <c r="E259" s="39">
        <v>7.6173827E-2</v>
      </c>
      <c r="F259" s="39">
        <v>0.64094337599999995</v>
      </c>
      <c r="G259" s="39">
        <v>-0.43062374399999997</v>
      </c>
      <c r="H259" s="39">
        <v>-0.13202783000000001</v>
      </c>
      <c r="I259" s="39">
        <v>0.52088475400000001</v>
      </c>
      <c r="J259" s="39">
        <v>0.144546326</v>
      </c>
      <c r="K259" s="39">
        <v>0.89722318099999998</v>
      </c>
      <c r="L259" s="39">
        <v>0.72172346099999996</v>
      </c>
      <c r="M259" s="39">
        <v>0.380192486</v>
      </c>
      <c r="N259" s="39">
        <v>0.94721865500000002</v>
      </c>
      <c r="O259" s="39">
        <v>-2</v>
      </c>
      <c r="P259" s="39">
        <v>-2</v>
      </c>
      <c r="Q259" s="39">
        <v>-1.112537017</v>
      </c>
      <c r="R259" s="39">
        <v>-2</v>
      </c>
      <c r="S259" s="39">
        <v>-2</v>
      </c>
      <c r="T259" s="39">
        <v>-0.84799528300000004</v>
      </c>
      <c r="U259" s="39">
        <v>-0.30463673200000002</v>
      </c>
      <c r="V259" s="39">
        <v>-0.53514894400000002</v>
      </c>
      <c r="W259" s="39">
        <v>-3.1364931999999998E-2</v>
      </c>
      <c r="X259" s="39">
        <v>0.75276219600000005</v>
      </c>
      <c r="Y259" s="39">
        <v>0.467351356</v>
      </c>
      <c r="Z259" s="39">
        <v>0.91452493199999996</v>
      </c>
      <c r="AA259" s="39">
        <v>0.77467817000000005</v>
      </c>
      <c r="AB259" s="39">
        <v>0.72680971999999999</v>
      </c>
      <c r="AC259" s="39">
        <v>0.91452493199999996</v>
      </c>
      <c r="AD259" s="39">
        <v>-0.67665410800000003</v>
      </c>
      <c r="AE259" s="39">
        <v>-1.919503575</v>
      </c>
      <c r="AF259" s="39">
        <v>-0.56529278000000005</v>
      </c>
      <c r="AG259" s="39">
        <v>-0.445718226</v>
      </c>
      <c r="AH259" s="39">
        <v>-0.59449243200000002</v>
      </c>
      <c r="AI259" s="39">
        <v>-0.28331793599999999</v>
      </c>
      <c r="AJ259" s="39">
        <v>-6.5371388000000002E-2</v>
      </c>
      <c r="AK259" s="39">
        <v>-0.415837124</v>
      </c>
      <c r="AL259" s="39">
        <v>0.19182798600000001</v>
      </c>
      <c r="AM259" s="39">
        <v>0.20717563999999999</v>
      </c>
      <c r="AN259" s="39">
        <v>7.9382871999999993E-2</v>
      </c>
      <c r="AO259" s="39">
        <v>0.72176146399999996</v>
      </c>
      <c r="AP259" s="39">
        <v>-0.63042641399999999</v>
      </c>
      <c r="AQ259" s="39">
        <v>-1.117326483</v>
      </c>
      <c r="AR259" s="39">
        <v>-0.476916697</v>
      </c>
      <c r="AS259" s="39">
        <v>0.12558038499999999</v>
      </c>
      <c r="AT259" s="39">
        <v>-6.2295949000000003E-2</v>
      </c>
      <c r="AU259" s="39">
        <v>0.71544960199999996</v>
      </c>
      <c r="AV259" s="39" t="s">
        <v>230</v>
      </c>
      <c r="AW259" s="39" t="s">
        <v>43</v>
      </c>
      <c r="AX259" s="39" t="s">
        <v>231</v>
      </c>
      <c r="AY259" s="39" t="s">
        <v>43</v>
      </c>
    </row>
    <row r="260" spans="1:51" x14ac:dyDescent="0.2">
      <c r="A260" s="40" t="str">
        <f t="shared" si="4"/>
        <v>FRDVITAEXNRA2SR</v>
      </c>
      <c r="B260" s="39">
        <v>259</v>
      </c>
      <c r="C260" s="39">
        <v>62</v>
      </c>
      <c r="D260" s="39">
        <v>-0.69410557399999995</v>
      </c>
      <c r="E260" s="39">
        <v>0.17656728799999999</v>
      </c>
      <c r="F260" s="39">
        <v>2.4108587429999999</v>
      </c>
      <c r="G260" s="39">
        <v>-1.0401711</v>
      </c>
      <c r="H260" s="39">
        <v>-0.34804004799999999</v>
      </c>
      <c r="I260" s="39">
        <v>0.84458638799999997</v>
      </c>
      <c r="J260" s="39">
        <v>0.58445857999999995</v>
      </c>
      <c r="K260" s="39">
        <v>1.104714196</v>
      </c>
      <c r="L260" s="39">
        <v>0.91901381299999996</v>
      </c>
      <c r="M260" s="39">
        <v>0.76449890799999998</v>
      </c>
      <c r="N260" s="39">
        <v>1.05105385</v>
      </c>
      <c r="O260" s="39">
        <v>-2</v>
      </c>
      <c r="P260" s="39">
        <v>-2</v>
      </c>
      <c r="Q260" s="39">
        <v>-2</v>
      </c>
      <c r="R260" s="39">
        <v>-2</v>
      </c>
      <c r="S260" s="39">
        <v>-2</v>
      </c>
      <c r="T260" s="39">
        <v>-2</v>
      </c>
      <c r="U260" s="39">
        <v>-0.49064388399999997</v>
      </c>
      <c r="V260" s="39">
        <v>-1.6083362080000001</v>
      </c>
      <c r="W260" s="39">
        <v>-2.6941836E-2</v>
      </c>
      <c r="X260" s="39">
        <v>0.45934156199999998</v>
      </c>
      <c r="Y260" s="39">
        <v>0.44784984900000002</v>
      </c>
      <c r="Z260" s="39">
        <v>0.67038660999999999</v>
      </c>
      <c r="AA260" s="39">
        <v>0.52111816600000005</v>
      </c>
      <c r="AB260" s="39">
        <v>0.45017964999999999</v>
      </c>
      <c r="AC260" s="39">
        <v>0.67038660999999999</v>
      </c>
      <c r="AD260" s="39">
        <v>-2</v>
      </c>
      <c r="AE260" s="39">
        <v>-2</v>
      </c>
      <c r="AF260" s="39">
        <v>-0.97972752399999996</v>
      </c>
      <c r="AG260" s="39">
        <v>-0.89249220100000004</v>
      </c>
      <c r="AH260" s="39">
        <v>-2</v>
      </c>
      <c r="AI260" s="39">
        <v>-0.28161804600000001</v>
      </c>
      <c r="AJ260" s="39">
        <v>-0.28029072599999999</v>
      </c>
      <c r="AK260" s="39">
        <v>-0.88103544300000003</v>
      </c>
      <c r="AL260" s="39">
        <v>0.21436034100000001</v>
      </c>
      <c r="AM260" s="39">
        <v>0.27296158700000001</v>
      </c>
      <c r="AN260" s="39">
        <v>-0.20949805099999999</v>
      </c>
      <c r="AO260" s="39">
        <v>0.45947806000000002</v>
      </c>
      <c r="AP260" s="39">
        <v>-1.8343593929999999</v>
      </c>
      <c r="AQ260" s="39">
        <v>-2</v>
      </c>
      <c r="AR260" s="39">
        <v>-0.88057566399999998</v>
      </c>
      <c r="AS260" s="39">
        <v>-3.588824E-3</v>
      </c>
      <c r="AT260" s="39">
        <v>-0.28150773600000001</v>
      </c>
      <c r="AU260" s="39">
        <v>0.45004831899999997</v>
      </c>
      <c r="AV260" s="39" t="s">
        <v>232</v>
      </c>
      <c r="AW260" s="39" t="s">
        <v>43</v>
      </c>
      <c r="AX260" s="39" t="s">
        <v>231</v>
      </c>
      <c r="AY260" s="39" t="s">
        <v>43</v>
      </c>
    </row>
    <row r="261" spans="1:51" x14ac:dyDescent="0.2">
      <c r="A261" s="40" t="str">
        <f t="shared" si="4"/>
        <v>FRDVITAEXNRC3JR</v>
      </c>
      <c r="B261" s="39">
        <v>260</v>
      </c>
      <c r="C261" s="39">
        <v>41</v>
      </c>
      <c r="D261" s="39">
        <v>-9.1148303999999999E-2</v>
      </c>
      <c r="E261" s="39">
        <v>5.5818922E-2</v>
      </c>
      <c r="F261" s="39">
        <v>0.483253092</v>
      </c>
      <c r="G261" s="39">
        <v>-0.20055138</v>
      </c>
      <c r="H261" s="39">
        <v>1.8254772999999998E-2</v>
      </c>
      <c r="I261" s="39">
        <v>0.27763815600000002</v>
      </c>
      <c r="J261" s="39">
        <v>0.18761138899999999</v>
      </c>
      <c r="K261" s="39">
        <v>0.36766492200000001</v>
      </c>
      <c r="L261" s="39">
        <v>0.52691380300000001</v>
      </c>
      <c r="M261" s="39">
        <v>0.433141304</v>
      </c>
      <c r="N261" s="39">
        <v>0.60635379300000003</v>
      </c>
      <c r="O261" s="39">
        <v>-0.96239545599999998</v>
      </c>
      <c r="P261" s="39">
        <v>-2</v>
      </c>
      <c r="Q261" s="39">
        <v>-0.72599435899999998</v>
      </c>
      <c r="R261" s="39">
        <v>-0.80440624400000005</v>
      </c>
      <c r="S261" s="39">
        <v>-1.4210389219999999</v>
      </c>
      <c r="T261" s="39">
        <v>-0.66841884900000004</v>
      </c>
      <c r="U261" s="39">
        <v>-0.30128284300000002</v>
      </c>
      <c r="V261" s="39">
        <v>-0.34211665000000002</v>
      </c>
      <c r="W261" s="39">
        <v>-0.18681189500000001</v>
      </c>
      <c r="X261" s="39">
        <v>0.79871724899999996</v>
      </c>
      <c r="Y261" s="39">
        <v>0.53480955900000005</v>
      </c>
      <c r="Z261" s="39">
        <v>0.84980576299999999</v>
      </c>
      <c r="AA261" s="39">
        <v>0.80856806199999998</v>
      </c>
      <c r="AB261" s="39">
        <v>0.79325795399999999</v>
      </c>
      <c r="AC261" s="39">
        <v>0.84980576299999999</v>
      </c>
      <c r="AD261" s="39">
        <v>-0.54948797900000002</v>
      </c>
      <c r="AE261" s="39">
        <v>-0.82579288699999998</v>
      </c>
      <c r="AF261" s="39">
        <v>-0.45618139299999999</v>
      </c>
      <c r="AG261" s="39">
        <v>-0.40491003800000003</v>
      </c>
      <c r="AH261" s="39">
        <v>-0.495703534</v>
      </c>
      <c r="AI261" s="39">
        <v>-0.30533586800000001</v>
      </c>
      <c r="AJ261" s="39">
        <v>-0.17053764900000001</v>
      </c>
      <c r="AK261" s="39">
        <v>-0.32294530300000002</v>
      </c>
      <c r="AL261" s="39">
        <v>0.33807881099999998</v>
      </c>
      <c r="AM261" s="39">
        <v>0.47277308099999998</v>
      </c>
      <c r="AN261" s="39">
        <v>0.22888925099999999</v>
      </c>
      <c r="AO261" s="39">
        <v>0.62977463300000003</v>
      </c>
      <c r="AP261" s="39">
        <v>-0.52712780699999995</v>
      </c>
      <c r="AQ261" s="39">
        <v>-0.57211096800000005</v>
      </c>
      <c r="AR261" s="39">
        <v>-0.44020425899999999</v>
      </c>
      <c r="AS261" s="39">
        <v>0.39614648400000002</v>
      </c>
      <c r="AT261" s="39">
        <v>9.4486261000000002E-2</v>
      </c>
      <c r="AU261" s="39">
        <v>0.55063490900000001</v>
      </c>
      <c r="AV261" s="39" t="s">
        <v>233</v>
      </c>
      <c r="AW261" s="39" t="s">
        <v>43</v>
      </c>
      <c r="AX261" s="39" t="s">
        <v>231</v>
      </c>
      <c r="AY261" s="39" t="s">
        <v>43</v>
      </c>
    </row>
    <row r="262" spans="1:51" x14ac:dyDescent="0.2">
      <c r="A262" s="40" t="str">
        <f t="shared" si="4"/>
        <v>FRDVITAEXNRC3SR</v>
      </c>
      <c r="B262" s="39">
        <v>261</v>
      </c>
      <c r="C262" s="39">
        <v>62</v>
      </c>
      <c r="D262" s="39">
        <v>-0.65031603800000004</v>
      </c>
      <c r="E262" s="39">
        <v>0.17356212200000001</v>
      </c>
      <c r="F262" s="39">
        <v>2.3396497159999998</v>
      </c>
      <c r="G262" s="39">
        <v>-0.99049154699999997</v>
      </c>
      <c r="H262" s="39">
        <v>-0.310140529</v>
      </c>
      <c r="I262" s="39">
        <v>0.83884915500000001</v>
      </c>
      <c r="J262" s="39">
        <v>0.63711136499999999</v>
      </c>
      <c r="K262" s="39">
        <v>1.040586944</v>
      </c>
      <c r="L262" s="39">
        <v>0.91588708600000002</v>
      </c>
      <c r="M262" s="39">
        <v>0.79819256199999999</v>
      </c>
      <c r="N262" s="39">
        <v>1.020091635</v>
      </c>
      <c r="O262" s="39">
        <v>-2</v>
      </c>
      <c r="P262" s="39">
        <v>-2</v>
      </c>
      <c r="Q262" s="39">
        <v>-2</v>
      </c>
      <c r="R262" s="39">
        <v>-2</v>
      </c>
      <c r="S262" s="39">
        <v>-2</v>
      </c>
      <c r="T262" s="39">
        <v>-2</v>
      </c>
      <c r="U262" s="39">
        <v>-0.485051546</v>
      </c>
      <c r="V262" s="39">
        <v>-1.1296006999999999</v>
      </c>
      <c r="W262" s="39">
        <v>-0.12832465400000001</v>
      </c>
      <c r="X262" s="39">
        <v>0.58503451699999998</v>
      </c>
      <c r="Y262" s="39">
        <v>0.40803593599999999</v>
      </c>
      <c r="Z262" s="39">
        <v>0.933195047</v>
      </c>
      <c r="AA262" s="39">
        <v>0.75403042499999995</v>
      </c>
      <c r="AB262" s="39">
        <v>0.47823215899999999</v>
      </c>
      <c r="AC262" s="39">
        <v>0.933195047</v>
      </c>
      <c r="AD262" s="39">
        <v>-2</v>
      </c>
      <c r="AE262" s="39">
        <v>-2</v>
      </c>
      <c r="AF262" s="39">
        <v>-1.1178155809999999</v>
      </c>
      <c r="AG262" s="39">
        <v>-0.78103253500000003</v>
      </c>
      <c r="AH262" s="39">
        <v>-1.856480761</v>
      </c>
      <c r="AI262" s="39">
        <v>-0.37801342700000001</v>
      </c>
      <c r="AJ262" s="39">
        <v>-0.37385736400000003</v>
      </c>
      <c r="AK262" s="39">
        <v>-0.74395761199999999</v>
      </c>
      <c r="AL262" s="39">
        <v>0.13004663599999999</v>
      </c>
      <c r="AM262" s="39">
        <v>0.25446931099999998</v>
      </c>
      <c r="AN262" s="39">
        <v>-0.22662232199999999</v>
      </c>
      <c r="AO262" s="39">
        <v>0.66265109499999997</v>
      </c>
      <c r="AP262" s="39">
        <v>-1.419651548</v>
      </c>
      <c r="AQ262" s="39">
        <v>-2</v>
      </c>
      <c r="AR262" s="39">
        <v>-0.95259542399999997</v>
      </c>
      <c r="AS262" s="39">
        <v>1.4167127999999999E-2</v>
      </c>
      <c r="AT262" s="39">
        <v>-0.38704517799999999</v>
      </c>
      <c r="AU262" s="39">
        <v>0.55464735499999995</v>
      </c>
      <c r="AV262" s="39" t="s">
        <v>235</v>
      </c>
      <c r="AW262" s="39" t="s">
        <v>43</v>
      </c>
      <c r="AX262" s="39" t="s">
        <v>231</v>
      </c>
      <c r="AY262" s="39" t="s">
        <v>43</v>
      </c>
    </row>
    <row r="263" spans="1:51" x14ac:dyDescent="0.2">
      <c r="A263" s="40" t="str">
        <f t="shared" si="4"/>
        <v>FRDVITAEQP1</v>
      </c>
      <c r="B263" s="39">
        <v>262</v>
      </c>
      <c r="C263" s="39">
        <v>114</v>
      </c>
      <c r="D263" s="39">
        <v>-0.47327370200000002</v>
      </c>
      <c r="E263" s="39">
        <v>5.4481636E-2</v>
      </c>
      <c r="F263" s="39">
        <v>0.46045415699999998</v>
      </c>
      <c r="G263" s="39">
        <v>-0.58005574500000001</v>
      </c>
      <c r="H263" s="39">
        <v>-0.366491658</v>
      </c>
      <c r="I263" s="39">
        <v>0.76028564799999998</v>
      </c>
      <c r="J263" s="39">
        <v>0.56883787500000005</v>
      </c>
      <c r="K263" s="39">
        <v>0.95173342100000002</v>
      </c>
      <c r="L263" s="39">
        <v>0.87194360400000004</v>
      </c>
      <c r="M263" s="39">
        <v>0.75421341500000005</v>
      </c>
      <c r="N263" s="39">
        <v>0.975568255</v>
      </c>
      <c r="O263" s="39">
        <v>-2</v>
      </c>
      <c r="P263" s="39">
        <v>-2</v>
      </c>
      <c r="Q263" s="39">
        <v>-2</v>
      </c>
      <c r="R263" s="39">
        <v>-2</v>
      </c>
      <c r="S263" s="39">
        <v>-2</v>
      </c>
      <c r="T263" s="39">
        <v>-2</v>
      </c>
      <c r="U263" s="39">
        <v>-0.39924491499999998</v>
      </c>
      <c r="V263" s="39">
        <v>-0.48685406599999997</v>
      </c>
      <c r="W263" s="39">
        <v>-0.297408377</v>
      </c>
      <c r="X263" s="39">
        <v>0.75882262099999997</v>
      </c>
      <c r="Y263" s="39">
        <v>0.56823872799999997</v>
      </c>
      <c r="Z263" s="39">
        <v>0.92063161299999996</v>
      </c>
      <c r="AA263" s="39">
        <v>0.81805241200000001</v>
      </c>
      <c r="AB263" s="39">
        <v>0.74874920499999997</v>
      </c>
      <c r="AC263" s="39">
        <v>0.91984044600000003</v>
      </c>
      <c r="AD263" s="39">
        <v>-1.2819299639999999</v>
      </c>
      <c r="AE263" s="39">
        <v>-2</v>
      </c>
      <c r="AF263" s="39">
        <v>-0.88272394499999995</v>
      </c>
      <c r="AG263" s="39">
        <v>-0.52179598100000002</v>
      </c>
      <c r="AH263" s="39">
        <v>-0.77063721600000001</v>
      </c>
      <c r="AI263" s="39">
        <v>-0.38128588899999999</v>
      </c>
      <c r="AJ263" s="39">
        <v>-0.22771720100000001</v>
      </c>
      <c r="AK263" s="39">
        <v>-0.38803796800000001</v>
      </c>
      <c r="AL263" s="39">
        <v>-2.8791020000000001E-3</v>
      </c>
      <c r="AM263" s="39">
        <v>0.400772617</v>
      </c>
      <c r="AN263" s="39">
        <v>0.20698649</v>
      </c>
      <c r="AO263" s="39">
        <v>0.46577374100000002</v>
      </c>
      <c r="AP263" s="39">
        <v>-0.96532792000000001</v>
      </c>
      <c r="AQ263" s="39">
        <v>-1.6653098710000001</v>
      </c>
      <c r="AR263" s="39">
        <v>-0.66550447000000001</v>
      </c>
      <c r="AS263" s="39">
        <v>0.17177341400000001</v>
      </c>
      <c r="AT263" s="39">
        <v>-1.7710983E-2</v>
      </c>
      <c r="AU263" s="39">
        <v>0.433139463</v>
      </c>
      <c r="AV263" s="39">
        <v>1</v>
      </c>
      <c r="AW263" s="39" t="s">
        <v>43</v>
      </c>
      <c r="AX263" s="39" t="s">
        <v>236</v>
      </c>
      <c r="AY263" s="39" t="s">
        <v>43</v>
      </c>
    </row>
    <row r="264" spans="1:51" x14ac:dyDescent="0.2">
      <c r="A264" s="40" t="str">
        <f t="shared" si="4"/>
        <v>FRDVITAEQP2</v>
      </c>
      <c r="B264" s="39">
        <v>263</v>
      </c>
      <c r="C264" s="39">
        <v>106</v>
      </c>
      <c r="D264" s="39">
        <v>-0.41494233800000002</v>
      </c>
      <c r="E264" s="39">
        <v>0.159005655</v>
      </c>
      <c r="F264" s="39">
        <v>5.4523975379999996</v>
      </c>
      <c r="G264" s="39">
        <v>-0.72658769599999995</v>
      </c>
      <c r="H264" s="39">
        <v>-0.103296981</v>
      </c>
      <c r="I264" s="39">
        <v>0.53933523299999997</v>
      </c>
      <c r="J264" s="39">
        <v>0.31362234999999999</v>
      </c>
      <c r="K264" s="39">
        <v>0.765048116</v>
      </c>
      <c r="L264" s="39">
        <v>0.734394467</v>
      </c>
      <c r="M264" s="39">
        <v>0.56001995500000001</v>
      </c>
      <c r="N264" s="39">
        <v>0.87467028999999996</v>
      </c>
      <c r="O264" s="39">
        <v>-2</v>
      </c>
      <c r="P264" s="39">
        <v>-2</v>
      </c>
      <c r="Q264" s="39">
        <v>-1.2019532989999999</v>
      </c>
      <c r="R264" s="39">
        <v>-2</v>
      </c>
      <c r="S264" s="39">
        <v>-2</v>
      </c>
      <c r="T264" s="39">
        <v>-1.139650455</v>
      </c>
      <c r="U264" s="39">
        <v>-0.30515919499999999</v>
      </c>
      <c r="V264" s="39">
        <v>-0.64254765700000005</v>
      </c>
      <c r="W264" s="39">
        <v>-8.0164348999999996E-2</v>
      </c>
      <c r="X264" s="39">
        <v>0.542835238</v>
      </c>
      <c r="Y264" s="39">
        <v>0.40300318200000002</v>
      </c>
      <c r="Z264" s="39">
        <v>0.933195047</v>
      </c>
      <c r="AA264" s="39">
        <v>0.64347029499999997</v>
      </c>
      <c r="AB264" s="39">
        <v>0.45930220500000002</v>
      </c>
      <c r="AC264" s="39">
        <v>0.933195047</v>
      </c>
      <c r="AD264" s="39">
        <v>-1.029738322</v>
      </c>
      <c r="AE264" s="39">
        <v>-2</v>
      </c>
      <c r="AF264" s="39">
        <v>-0.65138296299999998</v>
      </c>
      <c r="AG264" s="39">
        <v>-0.50309597500000003</v>
      </c>
      <c r="AH264" s="39">
        <v>-0.74729702899999995</v>
      </c>
      <c r="AI264" s="39">
        <v>-0.218738294</v>
      </c>
      <c r="AJ264" s="39">
        <v>-0.209488332</v>
      </c>
      <c r="AK264" s="39">
        <v>-0.56416326100000003</v>
      </c>
      <c r="AL264" s="39">
        <v>0.34944334599999999</v>
      </c>
      <c r="AM264" s="39">
        <v>0.211079668</v>
      </c>
      <c r="AN264" s="39">
        <v>-0.113606595</v>
      </c>
      <c r="AO264" s="39">
        <v>0.57528744200000004</v>
      </c>
      <c r="AP264" s="39">
        <v>-0.74466896400000004</v>
      </c>
      <c r="AQ264" s="39">
        <v>-1.130375109</v>
      </c>
      <c r="AR264" s="39">
        <v>-0.57125331099999999</v>
      </c>
      <c r="AS264" s="39">
        <v>0.14448645199999999</v>
      </c>
      <c r="AT264" s="39">
        <v>-0.28468491899999998</v>
      </c>
      <c r="AU264" s="39">
        <v>0.68427590299999996</v>
      </c>
      <c r="AV264" s="39">
        <v>2</v>
      </c>
      <c r="AW264" s="39" t="s">
        <v>43</v>
      </c>
      <c r="AX264" s="39" t="s">
        <v>236</v>
      </c>
      <c r="AY264" s="39" t="s">
        <v>43</v>
      </c>
    </row>
    <row r="265" spans="1:51" x14ac:dyDescent="0.2">
      <c r="A265" s="40" t="str">
        <f t="shared" si="4"/>
        <v>FRDZINCEVARtotal</v>
      </c>
      <c r="B265" s="39">
        <v>264</v>
      </c>
      <c r="C265" s="39">
        <v>219</v>
      </c>
      <c r="D265" s="39">
        <v>-0.220494369</v>
      </c>
      <c r="E265" s="39">
        <v>3.3126144000000003E-2</v>
      </c>
      <c r="F265" s="39">
        <v>1.241431784</v>
      </c>
      <c r="G265" s="39">
        <v>-0.28542041800000001</v>
      </c>
      <c r="H265" s="39">
        <v>-0.15556832000000001</v>
      </c>
      <c r="I265" s="39">
        <v>0.20330906400000001</v>
      </c>
      <c r="J265" s="39">
        <v>0.13169829199999999</v>
      </c>
      <c r="K265" s="39">
        <v>0.27491983599999997</v>
      </c>
      <c r="L265" s="39">
        <v>0.45089806399999999</v>
      </c>
      <c r="M265" s="39">
        <v>0.362902593</v>
      </c>
      <c r="N265" s="39">
        <v>0.524327985</v>
      </c>
      <c r="O265" s="39">
        <v>-1.2044730509999999</v>
      </c>
      <c r="P265" s="39">
        <v>-2</v>
      </c>
      <c r="Q265" s="39">
        <v>-0.96465667799999999</v>
      </c>
      <c r="R265" s="39">
        <v>-0.97607250700000003</v>
      </c>
      <c r="S265" s="39">
        <v>-1.480130226</v>
      </c>
      <c r="T265" s="39">
        <v>-0.87346249499999995</v>
      </c>
      <c r="U265" s="39">
        <v>-0.14224224899999999</v>
      </c>
      <c r="V265" s="39">
        <v>-0.22486573500000001</v>
      </c>
      <c r="W265" s="39">
        <v>-8.8366021000000003E-2</v>
      </c>
      <c r="X265" s="39">
        <v>0.38034115200000002</v>
      </c>
      <c r="Y265" s="39">
        <v>0.26474583600000001</v>
      </c>
      <c r="Z265" s="39">
        <v>0.75524484599999997</v>
      </c>
      <c r="AA265" s="39">
        <v>0.44909866399999998</v>
      </c>
      <c r="AB265" s="39">
        <v>0.37343976699999998</v>
      </c>
      <c r="AC265" s="39">
        <v>0.75868874500000005</v>
      </c>
      <c r="AD265" s="39">
        <v>-0.601994429</v>
      </c>
      <c r="AE265" s="39">
        <v>-0.68611171500000001</v>
      </c>
      <c r="AF265" s="39">
        <v>-0.49895136899999998</v>
      </c>
      <c r="AG265" s="39">
        <v>-0.22938439999999999</v>
      </c>
      <c r="AH265" s="39">
        <v>-0.37923819600000003</v>
      </c>
      <c r="AI265" s="39">
        <v>-0.186343129</v>
      </c>
      <c r="AJ265" s="39">
        <v>-7.9900202000000003E-2</v>
      </c>
      <c r="AK265" s="39">
        <v>-0.13466339599999999</v>
      </c>
      <c r="AL265" s="39">
        <v>1.8169600000000001E-2</v>
      </c>
      <c r="AM265" s="39">
        <v>0.13730970300000001</v>
      </c>
      <c r="AN265" s="39">
        <v>4.8383199000000002E-2</v>
      </c>
      <c r="AO265" s="39">
        <v>0.257517728</v>
      </c>
      <c r="AP265" s="39">
        <v>-0.50578032100000003</v>
      </c>
      <c r="AQ265" s="39">
        <v>-0.606684424</v>
      </c>
      <c r="AR265" s="39">
        <v>-0.40019678800000003</v>
      </c>
      <c r="AS265" s="39">
        <v>9.9631012000000005E-2</v>
      </c>
      <c r="AT265" s="39">
        <v>-2.964188E-3</v>
      </c>
      <c r="AU265" s="39">
        <v>0.15562752699999999</v>
      </c>
      <c r="AV265" s="39" t="s">
        <v>224</v>
      </c>
      <c r="AW265" s="39" t="s">
        <v>44</v>
      </c>
      <c r="AX265" s="39" t="s">
        <v>0</v>
      </c>
      <c r="AY265" s="39" t="s">
        <v>44</v>
      </c>
    </row>
    <row r="266" spans="1:51" x14ac:dyDescent="0.2">
      <c r="A266" s="40" t="str">
        <f t="shared" si="4"/>
        <v>FRDZINCGEDAD0-5m</v>
      </c>
      <c r="B266" s="39">
        <v>265</v>
      </c>
      <c r="C266" s="39">
        <v>32</v>
      </c>
      <c r="D266" s="39">
        <v>-0.30695343600000002</v>
      </c>
      <c r="E266" s="39">
        <v>0.145707216</v>
      </c>
      <c r="F266" s="39">
        <v>1.9818420050000001</v>
      </c>
      <c r="G266" s="39">
        <v>-0.59253433099999997</v>
      </c>
      <c r="H266" s="39">
        <v>-2.1372540999999998E-2</v>
      </c>
      <c r="I266" s="39">
        <v>0.36027744900000003</v>
      </c>
      <c r="J266" s="39">
        <v>1.3178271E-2</v>
      </c>
      <c r="K266" s="39">
        <v>0.70737662700000004</v>
      </c>
      <c r="L266" s="39">
        <v>0.60023116300000001</v>
      </c>
      <c r="M266" s="39">
        <v>0.114796651</v>
      </c>
      <c r="N266" s="39">
        <v>0.84105685100000005</v>
      </c>
      <c r="O266" s="39">
        <v>-2</v>
      </c>
      <c r="P266" s="39">
        <v>-2</v>
      </c>
      <c r="Q266" s="39">
        <v>-0.93223657199999999</v>
      </c>
      <c r="R266" s="39">
        <v>-2</v>
      </c>
      <c r="S266" s="39">
        <v>-2</v>
      </c>
      <c r="T266" s="39">
        <v>-0.80481628100000002</v>
      </c>
      <c r="U266" s="39">
        <v>-0.11908998699999999</v>
      </c>
      <c r="V266" s="39">
        <v>-0.54689610099999997</v>
      </c>
      <c r="W266" s="39">
        <v>-5.2652200000000001E-3</v>
      </c>
      <c r="X266" s="39">
        <v>0.49969531</v>
      </c>
      <c r="Y266" s="39">
        <v>5.7209876999999999E-2</v>
      </c>
      <c r="Z266" s="39">
        <v>0.81212913799999997</v>
      </c>
      <c r="AA266" s="39">
        <v>0.62466884099999997</v>
      </c>
      <c r="AB266" s="39">
        <v>9.2292998000000001E-2</v>
      </c>
      <c r="AC266" s="39">
        <v>0.81212913799999997</v>
      </c>
      <c r="AD266" s="39">
        <v>-0.637797485</v>
      </c>
      <c r="AE266" s="39">
        <v>-2</v>
      </c>
      <c r="AF266" s="39">
        <v>-0.39865594700000001</v>
      </c>
      <c r="AG266" s="39">
        <v>-0.39135344300000002</v>
      </c>
      <c r="AH266" s="39">
        <v>-0.61159057100000003</v>
      </c>
      <c r="AI266" s="39">
        <v>-0.105827744</v>
      </c>
      <c r="AJ266" s="39">
        <v>-0.105392604</v>
      </c>
      <c r="AK266" s="39">
        <v>-0.39279450199999999</v>
      </c>
      <c r="AL266" s="39">
        <v>-1.627596E-3</v>
      </c>
      <c r="AM266" s="39">
        <v>-1.8020860000000001E-3</v>
      </c>
      <c r="AN266" s="39">
        <v>-9.2263367999999998E-2</v>
      </c>
      <c r="AO266" s="39">
        <v>0.74005352599999996</v>
      </c>
      <c r="AP266" s="39">
        <v>-0.55151912400000003</v>
      </c>
      <c r="AQ266" s="39">
        <v>-1.1335265800000001</v>
      </c>
      <c r="AR266" s="39">
        <v>-0.37615647099999999</v>
      </c>
      <c r="AS266" s="39">
        <v>-4.9305490000000002E-3</v>
      </c>
      <c r="AT266" s="39">
        <v>-0.10832312400000001</v>
      </c>
      <c r="AU266" s="39">
        <v>0.22828315699999999</v>
      </c>
      <c r="AV266" s="39" t="s">
        <v>12</v>
      </c>
      <c r="AW266" s="39" t="s">
        <v>44</v>
      </c>
      <c r="AX266" s="39" t="s">
        <v>225</v>
      </c>
      <c r="AY266" s="39" t="s">
        <v>44</v>
      </c>
    </row>
    <row r="267" spans="1:51" x14ac:dyDescent="0.2">
      <c r="A267" s="40" t="str">
        <f t="shared" si="4"/>
        <v>FRDZINCGEDAD6-11m</v>
      </c>
      <c r="B267" s="39">
        <v>266</v>
      </c>
      <c r="C267" s="39">
        <v>62</v>
      </c>
      <c r="D267" s="39">
        <v>-0.553762333</v>
      </c>
      <c r="E267" s="39">
        <v>7.3175501000000004E-2</v>
      </c>
      <c r="F267" s="39">
        <v>2.0388682509999998</v>
      </c>
      <c r="G267" s="39">
        <v>-0.69718367999999997</v>
      </c>
      <c r="H267" s="39">
        <v>-0.41034098600000002</v>
      </c>
      <c r="I267" s="39">
        <v>0.17201140400000001</v>
      </c>
      <c r="J267" s="39">
        <v>0.12959847699999999</v>
      </c>
      <c r="K267" s="39">
        <v>0.21442433</v>
      </c>
      <c r="L267" s="39">
        <v>0.414742575</v>
      </c>
      <c r="M267" s="39">
        <v>0.35999788500000002</v>
      </c>
      <c r="N267" s="39">
        <v>0.46305974700000002</v>
      </c>
      <c r="O267" s="39">
        <v>-1.5290544960000001</v>
      </c>
      <c r="P267" s="39">
        <v>-1.5446939989999999</v>
      </c>
      <c r="Q267" s="39">
        <v>-1.2242442659999999</v>
      </c>
      <c r="R267" s="39">
        <v>-1.4452827930000001</v>
      </c>
      <c r="S267" s="39">
        <v>-1.5446939989999999</v>
      </c>
      <c r="T267" s="39">
        <v>-1.0781719270000001</v>
      </c>
      <c r="U267" s="39">
        <v>-0.60614699400000005</v>
      </c>
      <c r="V267" s="39">
        <v>-0.68708306699999999</v>
      </c>
      <c r="W267" s="39">
        <v>-0.437463975</v>
      </c>
      <c r="X267" s="39">
        <v>0.10495065000000001</v>
      </c>
      <c r="Y267" s="39">
        <v>-5.6211282000000001E-2</v>
      </c>
      <c r="Z267" s="39">
        <v>0.15252853699999999</v>
      </c>
      <c r="AA267" s="39">
        <v>0.118729996</v>
      </c>
      <c r="AB267" s="39">
        <v>6.2965005000000004E-2</v>
      </c>
      <c r="AC267" s="39">
        <v>0.15252853699999999</v>
      </c>
      <c r="AD267" s="39">
        <v>-0.88161624100000002</v>
      </c>
      <c r="AE267" s="39">
        <v>-1.257105656</v>
      </c>
      <c r="AF267" s="39">
        <v>-0.70297354499999998</v>
      </c>
      <c r="AG267" s="39">
        <v>-0.68067026500000005</v>
      </c>
      <c r="AH267" s="39">
        <v>-0.88376688299999995</v>
      </c>
      <c r="AI267" s="39">
        <v>-0.507024535</v>
      </c>
      <c r="AJ267" s="39">
        <v>-0.50977202399999999</v>
      </c>
      <c r="AK267" s="39">
        <v>-0.65800899899999998</v>
      </c>
      <c r="AL267" s="39">
        <v>-0.16412244300000001</v>
      </c>
      <c r="AM267" s="39">
        <v>-0.101625521</v>
      </c>
      <c r="AN267" s="39">
        <v>-0.40494514500000001</v>
      </c>
      <c r="AO267" s="39">
        <v>6.6361479000000001E-2</v>
      </c>
      <c r="AP267" s="39">
        <v>-0.81577541399999998</v>
      </c>
      <c r="AQ267" s="39">
        <v>-1.060158427</v>
      </c>
      <c r="AR267" s="39">
        <v>-0.68252581800000001</v>
      </c>
      <c r="AS267" s="39">
        <v>-0.28784531899999999</v>
      </c>
      <c r="AT267" s="39">
        <v>-0.52782355000000003</v>
      </c>
      <c r="AU267" s="39">
        <v>6.6580124000000004E-2</v>
      </c>
      <c r="AV267" s="39" t="s">
        <v>13</v>
      </c>
      <c r="AW267" s="39" t="s">
        <v>44</v>
      </c>
      <c r="AX267" s="39" t="s">
        <v>225</v>
      </c>
      <c r="AY267" s="39" t="s">
        <v>44</v>
      </c>
    </row>
    <row r="268" spans="1:51" x14ac:dyDescent="0.2">
      <c r="A268" s="40" t="str">
        <f t="shared" si="4"/>
        <v>FRDZINCGEDAD12-17m</v>
      </c>
      <c r="B268" s="39">
        <v>267</v>
      </c>
      <c r="C268" s="39">
        <v>77</v>
      </c>
      <c r="D268" s="39">
        <v>-0.10992476900000001</v>
      </c>
      <c r="E268" s="39">
        <v>3.6583629999999999E-2</v>
      </c>
      <c r="F268" s="39">
        <v>0.88670401899999995</v>
      </c>
      <c r="G268" s="39">
        <v>-0.18162736700000001</v>
      </c>
      <c r="H268" s="39">
        <v>-3.8222170999999999E-2</v>
      </c>
      <c r="I268" s="39">
        <v>0.121696782</v>
      </c>
      <c r="J268" s="39">
        <v>8.6890333E-2</v>
      </c>
      <c r="K268" s="39">
        <v>0.15650323199999999</v>
      </c>
      <c r="L268" s="39">
        <v>0.34885065900000001</v>
      </c>
      <c r="M268" s="39">
        <v>0.29477166199999999</v>
      </c>
      <c r="N268" s="39">
        <v>0.39560489399999998</v>
      </c>
      <c r="O268" s="39">
        <v>-0.87444404099999995</v>
      </c>
      <c r="P268" s="39">
        <v>-0.925465011</v>
      </c>
      <c r="Q268" s="39">
        <v>-0.77815958900000004</v>
      </c>
      <c r="R268" s="39">
        <v>-0.79552066700000001</v>
      </c>
      <c r="S268" s="39">
        <v>-0.925465011</v>
      </c>
      <c r="T268" s="39">
        <v>-0.55170499100000003</v>
      </c>
      <c r="U268" s="39">
        <v>-0.13477825900000001</v>
      </c>
      <c r="V268" s="39">
        <v>-0.220224639</v>
      </c>
      <c r="W268" s="39">
        <v>-1.4312936E-2</v>
      </c>
      <c r="X268" s="39">
        <v>0.408330578</v>
      </c>
      <c r="Y268" s="39">
        <v>0.30743955699999997</v>
      </c>
      <c r="Z268" s="39">
        <v>0.62925840899999996</v>
      </c>
      <c r="AA268" s="39">
        <v>0.444294046</v>
      </c>
      <c r="AB268" s="39">
        <v>0.37420705700000001</v>
      </c>
      <c r="AC268" s="39">
        <v>0.62925840899999996</v>
      </c>
      <c r="AD268" s="39">
        <v>-0.36623619200000002</v>
      </c>
      <c r="AE268" s="39">
        <v>-0.48065935799999998</v>
      </c>
      <c r="AF268" s="39">
        <v>-0.29202539799999999</v>
      </c>
      <c r="AG268" s="39">
        <v>-0.19246317900000001</v>
      </c>
      <c r="AH268" s="39">
        <v>-0.250876975</v>
      </c>
      <c r="AI268" s="39">
        <v>-0.13262929200000001</v>
      </c>
      <c r="AJ268" s="39">
        <v>-5.9593724000000001E-2</v>
      </c>
      <c r="AK268" s="39">
        <v>-0.14506807699999999</v>
      </c>
      <c r="AL268" s="39">
        <v>0.111648764</v>
      </c>
      <c r="AM268" s="39">
        <v>0.19919873099999999</v>
      </c>
      <c r="AN268" s="39">
        <v>4.4526933999999997E-2</v>
      </c>
      <c r="AO268" s="39">
        <v>0.37493286599999998</v>
      </c>
      <c r="AP268" s="39">
        <v>-0.28646357900000002</v>
      </c>
      <c r="AQ268" s="39">
        <v>-0.45514477599999997</v>
      </c>
      <c r="AR268" s="39">
        <v>-0.22611292299999999</v>
      </c>
      <c r="AS268" s="39">
        <v>0.14436011000000001</v>
      </c>
      <c r="AT268" s="39">
        <v>-4.2946311000000001E-2</v>
      </c>
      <c r="AU268" s="39">
        <v>0.32222686699999997</v>
      </c>
      <c r="AV268" s="39" t="s">
        <v>14</v>
      </c>
      <c r="AW268" s="39" t="s">
        <v>44</v>
      </c>
      <c r="AX268" s="39" t="s">
        <v>225</v>
      </c>
      <c r="AY268" s="39" t="s">
        <v>44</v>
      </c>
    </row>
    <row r="269" spans="1:51" x14ac:dyDescent="0.2">
      <c r="A269" s="40" t="str">
        <f t="shared" si="4"/>
        <v>FRDZINCGEDAD18-23m</v>
      </c>
      <c r="B269" s="39">
        <v>268</v>
      </c>
      <c r="C269" s="39">
        <v>48</v>
      </c>
      <c r="D269" s="39">
        <v>2.3588227E-2</v>
      </c>
      <c r="E269" s="39">
        <v>4.1883973999999997E-2</v>
      </c>
      <c r="F269" s="39">
        <v>1.174880879</v>
      </c>
      <c r="G269" s="39">
        <v>-5.8502854E-2</v>
      </c>
      <c r="H269" s="39">
        <v>0.105679308</v>
      </c>
      <c r="I269" s="39">
        <v>7.5123681999999997E-2</v>
      </c>
      <c r="J269" s="39">
        <v>4.1747735000000001E-2</v>
      </c>
      <c r="K269" s="39">
        <v>0.108499629</v>
      </c>
      <c r="L269" s="39">
        <v>0.274086997</v>
      </c>
      <c r="M269" s="39">
        <v>0.20432262500000001</v>
      </c>
      <c r="N269" s="39">
        <v>0.329392819</v>
      </c>
      <c r="O269" s="39">
        <v>-0.63849521799999998</v>
      </c>
      <c r="P269" s="39">
        <v>-0.69286829000000005</v>
      </c>
      <c r="Q269" s="39">
        <v>-0.42485561500000002</v>
      </c>
      <c r="R269" s="39">
        <v>-0.50882697899999996</v>
      </c>
      <c r="S269" s="39">
        <v>-0.69286829000000005</v>
      </c>
      <c r="T269" s="39">
        <v>-0.390173987</v>
      </c>
      <c r="U269" s="39">
        <v>3.5570075999999999E-2</v>
      </c>
      <c r="V269" s="39">
        <v>-8.1882068000000002E-2</v>
      </c>
      <c r="W269" s="39">
        <v>0.13880329599999999</v>
      </c>
      <c r="X269" s="39">
        <v>0.37368170499999998</v>
      </c>
      <c r="Y269" s="39">
        <v>0.30649989100000002</v>
      </c>
      <c r="Z269" s="39">
        <v>0.58827074000000001</v>
      </c>
      <c r="AA269" s="39">
        <v>0.51614812700000001</v>
      </c>
      <c r="AB269" s="39">
        <v>0.365398891</v>
      </c>
      <c r="AC269" s="39">
        <v>0.58827074000000001</v>
      </c>
      <c r="AD269" s="39">
        <v>-0.20628016900000001</v>
      </c>
      <c r="AE269" s="39">
        <v>-0.38733014399999999</v>
      </c>
      <c r="AF269" s="39">
        <v>-0.12320289600000001</v>
      </c>
      <c r="AG269" s="39">
        <v>-7.1455390000000002E-3</v>
      </c>
      <c r="AH269" s="39">
        <v>-0.15046673999999999</v>
      </c>
      <c r="AI269" s="39">
        <v>6.6925552999999999E-2</v>
      </c>
      <c r="AJ269" s="39">
        <v>0.100491739</v>
      </c>
      <c r="AK269" s="39">
        <v>-3.6980580000000002E-3</v>
      </c>
      <c r="AL269" s="39">
        <v>0.20410056900000001</v>
      </c>
      <c r="AM269" s="39">
        <v>0.23464763799999999</v>
      </c>
      <c r="AN269" s="39">
        <v>0.137628046</v>
      </c>
      <c r="AO269" s="39">
        <v>0.372049246</v>
      </c>
      <c r="AP269" s="39">
        <v>-0.15042027899999999</v>
      </c>
      <c r="AQ269" s="39">
        <v>-0.21190725899999999</v>
      </c>
      <c r="AR269" s="39">
        <v>-5.4996103999999997E-2</v>
      </c>
      <c r="AS269" s="39">
        <v>0.15072948999999999</v>
      </c>
      <c r="AT269" s="39">
        <v>9.3765997000000004E-2</v>
      </c>
      <c r="AU269" s="39">
        <v>0.37019249999999998</v>
      </c>
      <c r="AV269" s="39" t="s">
        <v>15</v>
      </c>
      <c r="AW269" s="39" t="s">
        <v>44</v>
      </c>
      <c r="AX269" s="39" t="s">
        <v>225</v>
      </c>
      <c r="AY269" s="39" t="s">
        <v>44</v>
      </c>
    </row>
    <row r="270" spans="1:51" x14ac:dyDescent="0.2">
      <c r="A270" s="40" t="str">
        <f t="shared" si="4"/>
        <v>FRDZINCSexoM</v>
      </c>
      <c r="B270" s="39">
        <v>269</v>
      </c>
      <c r="C270" s="39">
        <v>109</v>
      </c>
      <c r="D270" s="39">
        <v>-0.26553231599999999</v>
      </c>
      <c r="E270" s="39">
        <v>5.3560602999999998E-2</v>
      </c>
      <c r="F270" s="39">
        <v>1.373915888</v>
      </c>
      <c r="G270" s="39">
        <v>-0.37050916900000003</v>
      </c>
      <c r="H270" s="39">
        <v>-0.16055546200000001</v>
      </c>
      <c r="I270" s="39">
        <v>0.23976281099999999</v>
      </c>
      <c r="J270" s="39">
        <v>0.11910098</v>
      </c>
      <c r="K270" s="39">
        <v>0.36042464200000002</v>
      </c>
      <c r="L270" s="39">
        <v>0.489655809</v>
      </c>
      <c r="M270" s="39">
        <v>0.34511009799999998</v>
      </c>
      <c r="N270" s="39">
        <v>0.60035376399999996</v>
      </c>
      <c r="O270" s="39">
        <v>-1.655089265</v>
      </c>
      <c r="P270" s="39">
        <v>-2</v>
      </c>
      <c r="Q270" s="39">
        <v>-0.96313644899999995</v>
      </c>
      <c r="R270" s="39">
        <v>-1.1586590489999999</v>
      </c>
      <c r="S270" s="39">
        <v>-2</v>
      </c>
      <c r="T270" s="39">
        <v>-0.84810801499999999</v>
      </c>
      <c r="U270" s="39">
        <v>-0.21035480400000001</v>
      </c>
      <c r="V270" s="39">
        <v>-0.39299035599999999</v>
      </c>
      <c r="W270" s="39">
        <v>-3.7021942000000002E-2</v>
      </c>
      <c r="X270" s="39">
        <v>0.40080102099999998</v>
      </c>
      <c r="Y270" s="39">
        <v>0.23398244900000001</v>
      </c>
      <c r="Z270" s="39">
        <v>0.58827074000000001</v>
      </c>
      <c r="AA270" s="39">
        <v>0.44590833699999999</v>
      </c>
      <c r="AB270" s="39">
        <v>0.31616325699999998</v>
      </c>
      <c r="AC270" s="39">
        <v>0.58827074000000001</v>
      </c>
      <c r="AD270" s="39">
        <v>-0.634214571</v>
      </c>
      <c r="AE270" s="39">
        <v>-0.83090261300000001</v>
      </c>
      <c r="AF270" s="39">
        <v>-0.48957667500000002</v>
      </c>
      <c r="AG270" s="39">
        <v>-0.37207025300000002</v>
      </c>
      <c r="AH270" s="39">
        <v>-0.48076545700000001</v>
      </c>
      <c r="AI270" s="39">
        <v>-0.214482796</v>
      </c>
      <c r="AJ270" s="39">
        <v>-7.5996116000000002E-2</v>
      </c>
      <c r="AK270" s="39">
        <v>-0.22520089800000001</v>
      </c>
      <c r="AL270" s="39">
        <v>6.2908368000000006E-2</v>
      </c>
      <c r="AM270" s="39">
        <v>0.117750676</v>
      </c>
      <c r="AN270" s="39">
        <v>4.3149429000000003E-2</v>
      </c>
      <c r="AO270" s="39">
        <v>0.27054822000000001</v>
      </c>
      <c r="AP270" s="39">
        <v>-0.53817028899999997</v>
      </c>
      <c r="AQ270" s="39">
        <v>-0.69843225499999995</v>
      </c>
      <c r="AR270" s="39">
        <v>-0.42491382300000002</v>
      </c>
      <c r="AS270" s="39">
        <v>9.5814589000000006E-2</v>
      </c>
      <c r="AT270" s="39">
        <v>-6.3485089999999996E-3</v>
      </c>
      <c r="AU270" s="39">
        <v>0.16127831000000001</v>
      </c>
      <c r="AV270" s="39" t="s">
        <v>16</v>
      </c>
      <c r="AW270" s="39" t="s">
        <v>44</v>
      </c>
      <c r="AX270" s="39" t="s">
        <v>226</v>
      </c>
      <c r="AY270" s="39" t="s">
        <v>44</v>
      </c>
    </row>
    <row r="271" spans="1:51" x14ac:dyDescent="0.2">
      <c r="A271" s="40" t="str">
        <f t="shared" si="4"/>
        <v>FRDZINCSexoF</v>
      </c>
      <c r="B271" s="39">
        <v>270</v>
      </c>
      <c r="C271" s="39">
        <v>110</v>
      </c>
      <c r="D271" s="39">
        <v>-0.18069074600000001</v>
      </c>
      <c r="E271" s="39">
        <v>4.8110225E-2</v>
      </c>
      <c r="F271" s="39">
        <v>1.5737842630000001</v>
      </c>
      <c r="G271" s="39">
        <v>-0.27498505499999998</v>
      </c>
      <c r="H271" s="39">
        <v>-8.6396437000000006E-2</v>
      </c>
      <c r="I271" s="39">
        <v>0.16945064400000001</v>
      </c>
      <c r="J271" s="39">
        <v>0.104092984</v>
      </c>
      <c r="K271" s="39">
        <v>0.23480830499999999</v>
      </c>
      <c r="L271" s="39">
        <v>0.41164383199999999</v>
      </c>
      <c r="M271" s="39">
        <v>0.32263444400000002</v>
      </c>
      <c r="N271" s="39">
        <v>0.48457022700000002</v>
      </c>
      <c r="O271" s="39">
        <v>-1.0519605460000001</v>
      </c>
      <c r="P271" s="39">
        <v>-1.395861794</v>
      </c>
      <c r="Q271" s="39">
        <v>-0.93602245799999995</v>
      </c>
      <c r="R271" s="39">
        <v>-0.95724188799999999</v>
      </c>
      <c r="S271" s="39">
        <v>-1.395861794</v>
      </c>
      <c r="T271" s="39">
        <v>-0.77163979800000004</v>
      </c>
      <c r="U271" s="39">
        <v>-0.12676393399999999</v>
      </c>
      <c r="V271" s="39">
        <v>-0.196930622</v>
      </c>
      <c r="W271" s="39">
        <v>-8.6424932999999995E-2</v>
      </c>
      <c r="X271" s="39">
        <v>0.37393508199999997</v>
      </c>
      <c r="Y271" s="39">
        <v>0.28249507600000001</v>
      </c>
      <c r="Z271" s="39">
        <v>0.80632905499999996</v>
      </c>
      <c r="AA271" s="39">
        <v>0.50278916200000001</v>
      </c>
      <c r="AB271" s="39">
        <v>0.36521143900000003</v>
      </c>
      <c r="AC271" s="39">
        <v>0.81212913799999997</v>
      </c>
      <c r="AD271" s="39">
        <v>-0.54684237000000002</v>
      </c>
      <c r="AE271" s="39">
        <v>-0.70134353299999996</v>
      </c>
      <c r="AF271" s="39">
        <v>-0.37084680599999997</v>
      </c>
      <c r="AG271" s="39">
        <v>-0.201742</v>
      </c>
      <c r="AH271" s="39">
        <v>-0.33960093600000002</v>
      </c>
      <c r="AI271" s="39">
        <v>-0.116261984</v>
      </c>
      <c r="AJ271" s="39">
        <v>-8.0372788000000001E-2</v>
      </c>
      <c r="AK271" s="39">
        <v>-0.13422999199999999</v>
      </c>
      <c r="AL271" s="39">
        <v>7.9869339999999994E-3</v>
      </c>
      <c r="AM271" s="39">
        <v>0.14067173699999999</v>
      </c>
      <c r="AN271" s="39">
        <v>-2.6807549999999999E-3</v>
      </c>
      <c r="AO271" s="39">
        <v>0.33656758799999997</v>
      </c>
      <c r="AP271" s="39">
        <v>-0.43411123000000001</v>
      </c>
      <c r="AQ271" s="39">
        <v>-0.60470983099999998</v>
      </c>
      <c r="AR271" s="39">
        <v>-0.28041750799999998</v>
      </c>
      <c r="AS271" s="39">
        <v>0.11237282</v>
      </c>
      <c r="AT271" s="39">
        <v>-4.3660185999999997E-2</v>
      </c>
      <c r="AU271" s="39">
        <v>0.20275960400000001</v>
      </c>
      <c r="AV271" s="39" t="s">
        <v>17</v>
      </c>
      <c r="AW271" s="39" t="s">
        <v>44</v>
      </c>
      <c r="AX271" s="39" t="s">
        <v>226</v>
      </c>
      <c r="AY271" s="39" t="s">
        <v>44</v>
      </c>
    </row>
    <row r="272" spans="1:51" x14ac:dyDescent="0.2">
      <c r="A272" s="40" t="str">
        <f t="shared" si="4"/>
        <v>FRDZINCEstratoAlto</v>
      </c>
      <c r="B272" s="39">
        <v>271</v>
      </c>
      <c r="C272" s="39">
        <v>37</v>
      </c>
      <c r="D272" s="39">
        <v>-0.168293524</v>
      </c>
      <c r="E272" s="39">
        <v>6.8106927999999997E-2</v>
      </c>
      <c r="F272" s="39">
        <v>1.273474494</v>
      </c>
      <c r="G272" s="39">
        <v>-0.30178064999999998</v>
      </c>
      <c r="H272" s="39">
        <v>-3.4806399000000002E-2</v>
      </c>
      <c r="I272" s="39">
        <v>0.14202936999999999</v>
      </c>
      <c r="J272" s="39">
        <v>0.103812512</v>
      </c>
      <c r="K272" s="39">
        <v>0.18024622800000001</v>
      </c>
      <c r="L272" s="39">
        <v>0.37686784200000001</v>
      </c>
      <c r="M272" s="39">
        <v>0.322199491</v>
      </c>
      <c r="N272" s="39">
        <v>0.42455415200000002</v>
      </c>
      <c r="O272" s="39">
        <v>-0.92022163599999995</v>
      </c>
      <c r="P272" s="39">
        <v>-0.95006897099999998</v>
      </c>
      <c r="Q272" s="39">
        <v>-0.83068286599999996</v>
      </c>
      <c r="R272" s="39">
        <v>-0.84184114099999996</v>
      </c>
      <c r="S272" s="39">
        <v>-0.95006897099999998</v>
      </c>
      <c r="T272" s="39">
        <v>-0.80013322200000003</v>
      </c>
      <c r="U272" s="39">
        <v>-0.127793399</v>
      </c>
      <c r="V272" s="39">
        <v>-0.25033234700000001</v>
      </c>
      <c r="W272" s="39">
        <v>-5.6994938000000002E-2</v>
      </c>
      <c r="X272" s="39">
        <v>0.35714184700000001</v>
      </c>
      <c r="Y272" s="39">
        <v>0.22998175300000001</v>
      </c>
      <c r="Z272" s="39">
        <v>0.45522679799999999</v>
      </c>
      <c r="AA272" s="39">
        <v>0.37067157699999997</v>
      </c>
      <c r="AB272" s="39">
        <v>0.30034856799999998</v>
      </c>
      <c r="AC272" s="39">
        <v>0.45522679799999999</v>
      </c>
      <c r="AD272" s="39">
        <v>-0.55507558700000004</v>
      </c>
      <c r="AE272" s="39">
        <v>-0.78325088700000001</v>
      </c>
      <c r="AF272" s="39">
        <v>-0.372090857</v>
      </c>
      <c r="AG272" s="39">
        <v>-0.21336382500000001</v>
      </c>
      <c r="AH272" s="39">
        <v>-0.36011094100000002</v>
      </c>
      <c r="AI272" s="39">
        <v>-0.13026326799999999</v>
      </c>
      <c r="AJ272" s="39">
        <v>-7.1588146000000005E-2</v>
      </c>
      <c r="AK272" s="39">
        <v>-0.22842970200000001</v>
      </c>
      <c r="AL272" s="39">
        <v>0.20241104200000001</v>
      </c>
      <c r="AM272" s="39">
        <v>0.14359296099999999</v>
      </c>
      <c r="AN272" s="39">
        <v>-6.7991368999999996E-2</v>
      </c>
      <c r="AO272" s="39">
        <v>0.436393272</v>
      </c>
      <c r="AP272" s="39">
        <v>-0.39433986500000001</v>
      </c>
      <c r="AQ272" s="39">
        <v>-0.65353570800000005</v>
      </c>
      <c r="AR272" s="39">
        <v>-0.334887031</v>
      </c>
      <c r="AS272" s="39">
        <v>0.10051085999999999</v>
      </c>
      <c r="AT272" s="39">
        <v>-0.118481171</v>
      </c>
      <c r="AU272" s="39">
        <v>0.38295434</v>
      </c>
      <c r="AV272" s="39" t="s">
        <v>7</v>
      </c>
      <c r="AW272" s="39" t="s">
        <v>44</v>
      </c>
      <c r="AX272" s="39" t="s">
        <v>227</v>
      </c>
      <c r="AY272" s="39" t="s">
        <v>44</v>
      </c>
    </row>
    <row r="273" spans="1:51" x14ac:dyDescent="0.2">
      <c r="A273" s="40" t="str">
        <f t="shared" si="4"/>
        <v>FRDZINCEstratoMedio Alto</v>
      </c>
      <c r="B273" s="39">
        <v>272</v>
      </c>
      <c r="C273" s="39">
        <v>54</v>
      </c>
      <c r="D273" s="39">
        <v>-0.24053090899999999</v>
      </c>
      <c r="E273" s="42">
        <v>3.3974333000000002E-2</v>
      </c>
      <c r="F273" s="42">
        <v>0.26853691699999999</v>
      </c>
      <c r="G273" s="39">
        <v>-0.30711937700000003</v>
      </c>
      <c r="H273" s="39">
        <v>-0.173942441</v>
      </c>
      <c r="I273" s="39">
        <v>0.238577804</v>
      </c>
      <c r="J273" s="39">
        <v>8.2253836999999996E-2</v>
      </c>
      <c r="K273" s="39">
        <v>0.39490177100000001</v>
      </c>
      <c r="L273" s="39">
        <v>0.48844426899999999</v>
      </c>
      <c r="M273" s="39">
        <v>0.28679929799999998</v>
      </c>
      <c r="N273" s="39">
        <v>0.62841210300000006</v>
      </c>
      <c r="O273" s="39">
        <v>-1.553176355</v>
      </c>
      <c r="P273" s="39">
        <v>-2</v>
      </c>
      <c r="Q273" s="39">
        <v>-0.94999535800000001</v>
      </c>
      <c r="R273" s="39">
        <v>-1.0176575539999999</v>
      </c>
      <c r="S273" s="39">
        <v>-2</v>
      </c>
      <c r="T273" s="39">
        <v>-0.86872033999999998</v>
      </c>
      <c r="U273" s="39">
        <v>-0.202629486</v>
      </c>
      <c r="V273" s="39">
        <v>-0.35651364600000002</v>
      </c>
      <c r="W273" s="39">
        <v>-3.8746927E-2</v>
      </c>
      <c r="X273" s="39">
        <v>0.37187531600000001</v>
      </c>
      <c r="Y273" s="39">
        <v>0.21847104000000001</v>
      </c>
      <c r="Z273" s="39">
        <v>0.81212913799999997</v>
      </c>
      <c r="AA273" s="39">
        <v>0.45373557199999998</v>
      </c>
      <c r="AB273" s="39">
        <v>0.33360752399999999</v>
      </c>
      <c r="AC273" s="39">
        <v>0.81212913799999997</v>
      </c>
      <c r="AD273" s="39">
        <v>-0.63982589700000003</v>
      </c>
      <c r="AE273" s="39">
        <v>-0.76574941600000002</v>
      </c>
      <c r="AF273" s="39">
        <v>-0.50893281899999998</v>
      </c>
      <c r="AG273" s="39">
        <v>-0.29396996199999997</v>
      </c>
      <c r="AH273" s="39">
        <v>-0.51192348499999996</v>
      </c>
      <c r="AI273" s="39">
        <v>-0.18064686999999999</v>
      </c>
      <c r="AJ273" s="39">
        <v>-8.2101460000000001E-2</v>
      </c>
      <c r="AK273" s="39">
        <v>-0.20198893700000001</v>
      </c>
      <c r="AL273" s="39">
        <v>1.9266689E-2</v>
      </c>
      <c r="AM273" s="39">
        <v>0.14033499599999999</v>
      </c>
      <c r="AN273" s="39">
        <v>-1.3173529E-2</v>
      </c>
      <c r="AO273" s="39">
        <v>0.37178654700000002</v>
      </c>
      <c r="AP273" s="39">
        <v>-0.55655048100000004</v>
      </c>
      <c r="AQ273" s="39">
        <v>-0.65144659699999996</v>
      </c>
      <c r="AR273" s="39">
        <v>-0.44223474099999999</v>
      </c>
      <c r="AS273" s="39">
        <v>0.115716075</v>
      </c>
      <c r="AT273" s="39">
        <v>-0.104401594</v>
      </c>
      <c r="AU273" s="39">
        <v>0.34786030299999998</v>
      </c>
      <c r="AV273" s="39" t="s">
        <v>8</v>
      </c>
      <c r="AW273" s="39" t="s">
        <v>44</v>
      </c>
      <c r="AX273" s="39" t="s">
        <v>227</v>
      </c>
      <c r="AY273" s="39" t="s">
        <v>44</v>
      </c>
    </row>
    <row r="274" spans="1:51" x14ac:dyDescent="0.2">
      <c r="A274" s="40" t="str">
        <f t="shared" si="4"/>
        <v>FRDZINCEstratoMedio</v>
      </c>
      <c r="B274" s="39">
        <v>273</v>
      </c>
      <c r="C274" s="39">
        <v>13</v>
      </c>
      <c r="D274" s="39">
        <v>-2.9258656000000001E-2</v>
      </c>
      <c r="E274" s="39">
        <v>1.6544476999999998E-2</v>
      </c>
      <c r="F274" s="39">
        <v>2.6778638E-2</v>
      </c>
      <c r="G274" s="39">
        <v>-6.1685235999999997E-2</v>
      </c>
      <c r="H274" s="39">
        <v>3.1679239999999999E-3</v>
      </c>
      <c r="I274" s="39">
        <v>0.13546171000000001</v>
      </c>
      <c r="J274" s="39">
        <v>3.5998067000000002E-2</v>
      </c>
      <c r="K274" s="39">
        <v>0.234925352</v>
      </c>
      <c r="L274" s="39">
        <v>0.36805123200000001</v>
      </c>
      <c r="M274" s="39">
        <v>0.18973156599999999</v>
      </c>
      <c r="N274" s="39">
        <v>0.48469098599999999</v>
      </c>
      <c r="O274" s="39">
        <v>-0.98362178499999997</v>
      </c>
      <c r="P274" s="39">
        <v>-0.98362178499999997</v>
      </c>
      <c r="Q274" s="39">
        <v>-0.64072274699999998</v>
      </c>
      <c r="R274" s="39">
        <v>-0.98362178499999997</v>
      </c>
      <c r="S274" s="39">
        <v>-0.98362178499999997</v>
      </c>
      <c r="T274" s="39">
        <v>-0.49034176899999998</v>
      </c>
      <c r="U274" s="39">
        <v>-4.3750416E-2</v>
      </c>
      <c r="V274" s="39">
        <v>-8.6872711000000005E-2</v>
      </c>
      <c r="W274" s="39">
        <v>1.1844453E-2</v>
      </c>
      <c r="X274" s="39">
        <v>0.39806813299999999</v>
      </c>
      <c r="Y274" s="39">
        <v>0.28092854299999998</v>
      </c>
      <c r="Z274" s="39">
        <v>0.41982488000000001</v>
      </c>
      <c r="AA274" s="39">
        <v>0.406770831</v>
      </c>
      <c r="AB274" s="39">
        <v>0.31310209300000003</v>
      </c>
      <c r="AC274" s="39">
        <v>0.41982488000000001</v>
      </c>
      <c r="AD274" s="39">
        <v>-0.269854606</v>
      </c>
      <c r="AE274" s="39">
        <v>-0.92351678199999998</v>
      </c>
      <c r="AF274" s="39">
        <v>-0.10968516</v>
      </c>
      <c r="AG274" s="39">
        <v>-9.0103561999999998E-2</v>
      </c>
      <c r="AH274" s="39">
        <v>-0.15364728</v>
      </c>
      <c r="AI274" s="39">
        <v>-9.7453999999999998E-4</v>
      </c>
      <c r="AJ274" s="39">
        <v>0.10118468799999999</v>
      </c>
      <c r="AK274" s="39">
        <v>2.4663447000000002E-2</v>
      </c>
      <c r="AL274" s="39">
        <v>0.132219963</v>
      </c>
      <c r="AM274" s="39">
        <v>0.18866943799999999</v>
      </c>
      <c r="AN274" s="39">
        <v>-1.7950816000000001E-2</v>
      </c>
      <c r="AO274" s="39">
        <v>0.41982488000000001</v>
      </c>
      <c r="AP274" s="39">
        <v>-0.16421827899999999</v>
      </c>
      <c r="AQ274" s="39">
        <v>-0.19284915399999999</v>
      </c>
      <c r="AR274" s="39">
        <v>-0.14318423199999999</v>
      </c>
      <c r="AS274" s="39">
        <v>0.140499914</v>
      </c>
      <c r="AT274" s="39">
        <v>-9.2098660999999998E-2</v>
      </c>
      <c r="AU274" s="39">
        <v>0.41982488000000001</v>
      </c>
      <c r="AV274" s="39" t="s">
        <v>9</v>
      </c>
      <c r="AW274" s="39" t="s">
        <v>44</v>
      </c>
      <c r="AX274" s="39" t="s">
        <v>227</v>
      </c>
      <c r="AY274" s="39" t="s">
        <v>44</v>
      </c>
    </row>
    <row r="275" spans="1:51" x14ac:dyDescent="0.2">
      <c r="A275" s="40" t="str">
        <f t="shared" si="4"/>
        <v>FRDZINCEstratoMedio Bajo</v>
      </c>
      <c r="B275" s="39">
        <v>274</v>
      </c>
      <c r="C275" s="39">
        <v>29</v>
      </c>
      <c r="D275" s="39">
        <v>-0.34163507799999998</v>
      </c>
      <c r="E275" s="39">
        <v>8.3621959999999995E-2</v>
      </c>
      <c r="F275" s="39">
        <v>1.007747044</v>
      </c>
      <c r="G275" s="39">
        <v>-0.50553110800000001</v>
      </c>
      <c r="H275" s="39">
        <v>-0.17773904700000001</v>
      </c>
      <c r="I275" s="39">
        <v>0.20681291600000001</v>
      </c>
      <c r="J275" s="39">
        <v>0.139374253</v>
      </c>
      <c r="K275" s="39">
        <v>0.27425157999999999</v>
      </c>
      <c r="L275" s="39">
        <v>0.45476688100000001</v>
      </c>
      <c r="M275" s="39">
        <v>0.373328612</v>
      </c>
      <c r="N275" s="39">
        <v>0.52369034699999994</v>
      </c>
      <c r="O275" s="39">
        <v>-1.5385482020000001</v>
      </c>
      <c r="P275" s="39">
        <v>-1.5446939989999999</v>
      </c>
      <c r="Q275" s="39">
        <v>-1.1154989399999999</v>
      </c>
      <c r="R275" s="39">
        <v>-1.461105637</v>
      </c>
      <c r="S275" s="39">
        <v>-1.5446939989999999</v>
      </c>
      <c r="T275" s="39">
        <v>-0.874720312</v>
      </c>
      <c r="U275" s="39">
        <v>-0.25906098500000002</v>
      </c>
      <c r="V275" s="39">
        <v>-0.41314814900000002</v>
      </c>
      <c r="W275" s="39">
        <v>-0.197998707</v>
      </c>
      <c r="X275" s="39">
        <v>0.183819438</v>
      </c>
      <c r="Y275" s="39">
        <v>5.4918005999999998E-2</v>
      </c>
      <c r="Z275" s="39">
        <v>0.58827074000000001</v>
      </c>
      <c r="AA275" s="39">
        <v>0.31182759900000001</v>
      </c>
      <c r="AB275" s="39">
        <v>6.6527402999999999E-2</v>
      </c>
      <c r="AC275" s="39">
        <v>0.58827074000000001</v>
      </c>
      <c r="AD275" s="39">
        <v>-0.689007339</v>
      </c>
      <c r="AE275" s="39">
        <v>-1.5446939989999999</v>
      </c>
      <c r="AF275" s="39">
        <v>-0.41672926399999999</v>
      </c>
      <c r="AG275" s="39">
        <v>-0.427919298</v>
      </c>
      <c r="AH275" s="39">
        <v>-0.661059391</v>
      </c>
      <c r="AI275" s="39">
        <v>-0.209275194</v>
      </c>
      <c r="AJ275" s="39">
        <v>-0.196346675</v>
      </c>
      <c r="AK275" s="39">
        <v>-0.37657510500000002</v>
      </c>
      <c r="AL275" s="39">
        <v>-4.1312230999999998E-2</v>
      </c>
      <c r="AM275" s="39">
        <v>1.757243E-2</v>
      </c>
      <c r="AN275" s="39">
        <v>-0.192475532</v>
      </c>
      <c r="AO275" s="39">
        <v>0.465406282</v>
      </c>
      <c r="AP275" s="39">
        <v>-0.61676074299999994</v>
      </c>
      <c r="AQ275" s="39">
        <v>-1.168524567</v>
      </c>
      <c r="AR275" s="39">
        <v>-0.38866237599999998</v>
      </c>
      <c r="AS275" s="39">
        <v>-7.9310086000000002E-2</v>
      </c>
      <c r="AT275" s="39">
        <v>-0.26412856400000001</v>
      </c>
      <c r="AU275" s="39">
        <v>0.58827074000000001</v>
      </c>
      <c r="AV275" s="39" t="s">
        <v>10</v>
      </c>
      <c r="AW275" s="39" t="s">
        <v>44</v>
      </c>
      <c r="AX275" s="39" t="s">
        <v>227</v>
      </c>
      <c r="AY275" s="39" t="s">
        <v>44</v>
      </c>
    </row>
    <row r="276" spans="1:51" x14ac:dyDescent="0.2">
      <c r="A276" s="40" t="str">
        <f t="shared" si="4"/>
        <v>FRDZINCEstratoBajo</v>
      </c>
      <c r="B276" s="39">
        <v>275</v>
      </c>
      <c r="C276" s="39">
        <v>86</v>
      </c>
      <c r="D276" s="39">
        <v>-0.20412622799999999</v>
      </c>
      <c r="E276" s="39">
        <v>1.9734893999999999E-2</v>
      </c>
      <c r="F276" s="39">
        <v>1.130588441</v>
      </c>
      <c r="G276" s="39">
        <v>-0.24280591000000001</v>
      </c>
      <c r="H276" s="39">
        <v>-0.165446545</v>
      </c>
      <c r="I276" s="39">
        <v>0.16002090899999999</v>
      </c>
      <c r="J276" s="39">
        <v>0.14102726600000001</v>
      </c>
      <c r="K276" s="39">
        <v>0.17901455199999999</v>
      </c>
      <c r="L276" s="39">
        <v>0.40002613599999998</v>
      </c>
      <c r="M276" s="39">
        <v>0.375535972</v>
      </c>
      <c r="N276" s="39">
        <v>0.42310111299999997</v>
      </c>
      <c r="O276" s="39">
        <v>-1.1436645249999999</v>
      </c>
      <c r="P276" s="39">
        <v>-1.206952459</v>
      </c>
      <c r="Q276" s="39">
        <v>-0.96397818300000004</v>
      </c>
      <c r="R276" s="39">
        <v>-0.92821231999999998</v>
      </c>
      <c r="S276" s="39">
        <v>-1.1208863650000001</v>
      </c>
      <c r="T276" s="39">
        <v>-0.82719939399999998</v>
      </c>
      <c r="U276" s="39">
        <v>-0.18683136</v>
      </c>
      <c r="V276" s="39">
        <v>-0.195199714</v>
      </c>
      <c r="W276" s="39">
        <v>-0.153990084</v>
      </c>
      <c r="X276" s="39">
        <v>0.44971676900000002</v>
      </c>
      <c r="Y276" s="39">
        <v>0.35244505399999998</v>
      </c>
      <c r="Z276" s="39">
        <v>0.50403926099999996</v>
      </c>
      <c r="AA276" s="39">
        <v>0.489410815</v>
      </c>
      <c r="AB276" s="39">
        <v>0.45342720399999997</v>
      </c>
      <c r="AC276" s="39">
        <v>0.53917066000000002</v>
      </c>
      <c r="AD276" s="39">
        <v>-0.57873835900000004</v>
      </c>
      <c r="AE276" s="39">
        <v>-0.60907786600000002</v>
      </c>
      <c r="AF276" s="39">
        <v>-0.48758428399999998</v>
      </c>
      <c r="AG276" s="39">
        <v>-0.27652349199999998</v>
      </c>
      <c r="AH276" s="39">
        <v>-0.29046583399999998</v>
      </c>
      <c r="AI276" s="39">
        <v>-0.234013367</v>
      </c>
      <c r="AJ276" s="39">
        <v>-8.1634544000000003E-2</v>
      </c>
      <c r="AK276" s="39">
        <v>-0.10980079299999999</v>
      </c>
      <c r="AL276" s="39">
        <v>-4.4018164999999998E-2</v>
      </c>
      <c r="AM276" s="39">
        <v>0.119976313</v>
      </c>
      <c r="AN276" s="39">
        <v>1.3913307E-2</v>
      </c>
      <c r="AO276" s="39">
        <v>0.16744223899999999</v>
      </c>
      <c r="AP276" s="39">
        <v>-0.48174892899999999</v>
      </c>
      <c r="AQ276" s="39">
        <v>-0.56385322500000001</v>
      </c>
      <c r="AR276" s="39">
        <v>-0.46117044600000001</v>
      </c>
      <c r="AS276" s="39">
        <v>3.7411440000000001E-3</v>
      </c>
      <c r="AT276" s="39">
        <v>-2.8104675999999999E-2</v>
      </c>
      <c r="AU276" s="39">
        <v>0.115498191</v>
      </c>
      <c r="AV276" s="39" t="s">
        <v>11</v>
      </c>
      <c r="AW276" s="39" t="s">
        <v>44</v>
      </c>
      <c r="AX276" s="39" t="s">
        <v>227</v>
      </c>
      <c r="AY276" s="39" t="s">
        <v>44</v>
      </c>
    </row>
    <row r="277" spans="1:51" x14ac:dyDescent="0.2">
      <c r="A277" s="40" t="str">
        <f t="shared" si="4"/>
        <v>FRDZINCESQA2</v>
      </c>
      <c r="B277" s="39">
        <v>276</v>
      </c>
      <c r="C277" s="39">
        <v>116</v>
      </c>
      <c r="D277" s="39">
        <v>-0.28096309800000002</v>
      </c>
      <c r="E277" s="39">
        <v>4.9888011000000003E-2</v>
      </c>
      <c r="F277" s="39">
        <v>1.293809537</v>
      </c>
      <c r="G277" s="39">
        <v>-0.37874180200000002</v>
      </c>
      <c r="H277" s="39">
        <v>-0.183184394</v>
      </c>
      <c r="I277" s="39">
        <v>0.234284363</v>
      </c>
      <c r="J277" s="39">
        <v>0.114359425</v>
      </c>
      <c r="K277" s="39">
        <v>0.354209302</v>
      </c>
      <c r="L277" s="39">
        <v>0.4840293</v>
      </c>
      <c r="M277" s="39">
        <v>0.33817070399999999</v>
      </c>
      <c r="N277" s="39">
        <v>0.59515485499999998</v>
      </c>
      <c r="O277" s="39">
        <v>-1.539821804</v>
      </c>
      <c r="P277" s="39">
        <v>-2</v>
      </c>
      <c r="Q277" s="39">
        <v>-0.93885364000000004</v>
      </c>
      <c r="R277" s="39">
        <v>-1.123582093</v>
      </c>
      <c r="S277" s="39">
        <v>-2</v>
      </c>
      <c r="T277" s="39">
        <v>-0.89959019799999995</v>
      </c>
      <c r="U277" s="39">
        <v>-0.22454993700000001</v>
      </c>
      <c r="V277" s="39">
        <v>-0.33302778599999999</v>
      </c>
      <c r="W277" s="39">
        <v>-8.9729584000000001E-2</v>
      </c>
      <c r="X277" s="39">
        <v>0.34229353400000001</v>
      </c>
      <c r="Y277" s="39">
        <v>0.23039485000000001</v>
      </c>
      <c r="Z277" s="39">
        <v>0.81212913799999997</v>
      </c>
      <c r="AA277" s="39">
        <v>0.51228386800000003</v>
      </c>
      <c r="AB277" s="39">
        <v>0.30801993100000002</v>
      </c>
      <c r="AC277" s="39">
        <v>0.81212913799999997</v>
      </c>
      <c r="AD277" s="39">
        <v>-0.64468178799999998</v>
      </c>
      <c r="AE277" s="39">
        <v>-0.79370428999999998</v>
      </c>
      <c r="AF277" s="39">
        <v>-0.53817570299999995</v>
      </c>
      <c r="AG277" s="39">
        <v>-0.29873172199999998</v>
      </c>
      <c r="AH277" s="39">
        <v>-0.52890825500000005</v>
      </c>
      <c r="AI277" s="39">
        <v>-0.205381855</v>
      </c>
      <c r="AJ277" s="39">
        <v>-9.2325051000000005E-2</v>
      </c>
      <c r="AK277" s="39">
        <v>-0.23277046900000001</v>
      </c>
      <c r="AL277" s="39">
        <v>-2.2421990999999999E-2</v>
      </c>
      <c r="AM277" s="39">
        <v>8.6500865999999996E-2</v>
      </c>
      <c r="AN277" s="39">
        <v>-3.2125610000000001E-3</v>
      </c>
      <c r="AO277" s="39">
        <v>0.14166810199999999</v>
      </c>
      <c r="AP277" s="39">
        <v>-0.553604757</v>
      </c>
      <c r="AQ277" s="39">
        <v>-0.68348431200000004</v>
      </c>
      <c r="AR277" s="39">
        <v>-0.43244448299999999</v>
      </c>
      <c r="AS277" s="39">
        <v>-1.1042809999999999E-3</v>
      </c>
      <c r="AT277" s="39">
        <v>-6.9881702000000004E-2</v>
      </c>
      <c r="AU277" s="39">
        <v>0.13776427899999999</v>
      </c>
      <c r="AV277" s="39" t="s">
        <v>4</v>
      </c>
      <c r="AW277" s="39" t="s">
        <v>44</v>
      </c>
      <c r="AX277" s="39" t="s">
        <v>228</v>
      </c>
      <c r="AY277" s="39" t="s">
        <v>44</v>
      </c>
    </row>
    <row r="278" spans="1:51" x14ac:dyDescent="0.2">
      <c r="A278" s="40" t="str">
        <f t="shared" si="4"/>
        <v>FRDZINCESQC3</v>
      </c>
      <c r="B278" s="39">
        <v>277</v>
      </c>
      <c r="C278" s="39">
        <v>103</v>
      </c>
      <c r="D278" s="39">
        <v>-0.151517026</v>
      </c>
      <c r="E278" s="39">
        <v>5.2089134000000002E-2</v>
      </c>
      <c r="F278" s="39">
        <v>1.8245247760000001</v>
      </c>
      <c r="G278" s="39">
        <v>-0.253609853</v>
      </c>
      <c r="H278" s="39">
        <v>-4.9424199000000002E-2</v>
      </c>
      <c r="I278" s="39">
        <v>0.160925288</v>
      </c>
      <c r="J278" s="39">
        <v>0.10337416300000001</v>
      </c>
      <c r="K278" s="39">
        <v>0.21847641300000001</v>
      </c>
      <c r="L278" s="39">
        <v>0.40115494299999999</v>
      </c>
      <c r="M278" s="39">
        <v>0.32151852600000003</v>
      </c>
      <c r="N278" s="39">
        <v>0.46741460499999998</v>
      </c>
      <c r="O278" s="39">
        <v>-0.99583381299999996</v>
      </c>
      <c r="P278" s="39">
        <v>-1.297643493</v>
      </c>
      <c r="Q278" s="39">
        <v>-0.88840941500000004</v>
      </c>
      <c r="R278" s="39">
        <v>-0.94970465199999998</v>
      </c>
      <c r="S278" s="39">
        <v>-1.1941221719999999</v>
      </c>
      <c r="T278" s="39">
        <v>-0.79775576199999998</v>
      </c>
      <c r="U278" s="39">
        <v>-0.130510924</v>
      </c>
      <c r="V278" s="39">
        <v>-0.186848825</v>
      </c>
      <c r="W278" s="39">
        <v>-5.6743089999999998E-3</v>
      </c>
      <c r="X278" s="39">
        <v>0.40175354499999999</v>
      </c>
      <c r="Y278" s="39">
        <v>0.35812491200000002</v>
      </c>
      <c r="Z278" s="39">
        <v>0.62925840899999996</v>
      </c>
      <c r="AA278" s="39">
        <v>0.427229515</v>
      </c>
      <c r="AB278" s="39">
        <v>0.38001040200000002</v>
      </c>
      <c r="AC278" s="39">
        <v>0.62925840899999996</v>
      </c>
      <c r="AD278" s="39">
        <v>-0.51025209500000002</v>
      </c>
      <c r="AE278" s="39">
        <v>-0.71458087299999995</v>
      </c>
      <c r="AF278" s="39">
        <v>-0.38781347199999999</v>
      </c>
      <c r="AG278" s="39">
        <v>-0.18993801399999999</v>
      </c>
      <c r="AH278" s="39">
        <v>-0.37516021999999999</v>
      </c>
      <c r="AI278" s="39">
        <v>-0.126544408</v>
      </c>
      <c r="AJ278" s="39">
        <v>-3.1425839999999999E-3</v>
      </c>
      <c r="AK278" s="39">
        <v>-0.13526903900000001</v>
      </c>
      <c r="AL278" s="39">
        <v>0.117092579</v>
      </c>
      <c r="AM278" s="39">
        <v>0.16081685700000001</v>
      </c>
      <c r="AN278" s="39">
        <v>7.1160324999999996E-2</v>
      </c>
      <c r="AO278" s="39">
        <v>0.38024980800000002</v>
      </c>
      <c r="AP278" s="39">
        <v>-0.40946525499999997</v>
      </c>
      <c r="AQ278" s="39">
        <v>-0.67122335799999999</v>
      </c>
      <c r="AR278" s="39">
        <v>-0.20955452599999999</v>
      </c>
      <c r="AS278" s="39">
        <v>0.12515821199999999</v>
      </c>
      <c r="AT278" s="39">
        <v>2.8790197999999999E-2</v>
      </c>
      <c r="AU278" s="39">
        <v>0.32232448600000002</v>
      </c>
      <c r="AV278" s="39" t="s">
        <v>5</v>
      </c>
      <c r="AW278" s="39" t="s">
        <v>44</v>
      </c>
      <c r="AX278" s="39" t="s">
        <v>228</v>
      </c>
      <c r="AY278" s="39" t="s">
        <v>44</v>
      </c>
    </row>
    <row r="279" spans="1:51" x14ac:dyDescent="0.2">
      <c r="A279" s="40" t="str">
        <f t="shared" si="4"/>
        <v>FRDZINCR24JR</v>
      </c>
      <c r="B279" s="39">
        <v>278</v>
      </c>
      <c r="C279" s="39">
        <v>96</v>
      </c>
      <c r="D279" s="39">
        <v>-0.26445179400000002</v>
      </c>
      <c r="E279" s="39">
        <v>5.3842671000000002E-2</v>
      </c>
      <c r="F279" s="39">
        <v>1.2169058260000001</v>
      </c>
      <c r="G279" s="39">
        <v>-0.36998149000000002</v>
      </c>
      <c r="H279" s="39">
        <v>-0.15892209800000001</v>
      </c>
      <c r="I279" s="39">
        <v>0.23963701800000001</v>
      </c>
      <c r="J279" s="39">
        <v>0.119762119</v>
      </c>
      <c r="K279" s="39">
        <v>0.35951191599999999</v>
      </c>
      <c r="L279" s="39">
        <v>0.489527341</v>
      </c>
      <c r="M279" s="39">
        <v>0.34606663999999998</v>
      </c>
      <c r="N279" s="39">
        <v>0.59959312499999995</v>
      </c>
      <c r="O279" s="39">
        <v>-1.680910694</v>
      </c>
      <c r="P279" s="39">
        <v>-2</v>
      </c>
      <c r="Q279" s="39">
        <v>-0.97909280899999995</v>
      </c>
      <c r="R279" s="39">
        <v>-1.0810941949999999</v>
      </c>
      <c r="S279" s="39">
        <v>-2</v>
      </c>
      <c r="T279" s="39">
        <v>-0.93262641499999999</v>
      </c>
      <c r="U279" s="39">
        <v>-0.19266583400000001</v>
      </c>
      <c r="V279" s="39">
        <v>-0.25244172300000001</v>
      </c>
      <c r="W279" s="39">
        <v>-6.9627354000000002E-2</v>
      </c>
      <c r="X279" s="39">
        <v>0.35499736799999998</v>
      </c>
      <c r="Y279" s="39">
        <v>0.24193672199999999</v>
      </c>
      <c r="Z279" s="39">
        <v>0.50754795100000005</v>
      </c>
      <c r="AA279" s="39">
        <v>0.375938351</v>
      </c>
      <c r="AB279" s="39">
        <v>0.262656787</v>
      </c>
      <c r="AC279" s="39">
        <v>0.50754795100000005</v>
      </c>
      <c r="AD279" s="39">
        <v>-0.70145544800000004</v>
      </c>
      <c r="AE279" s="39">
        <v>-0.93363874199999997</v>
      </c>
      <c r="AF279" s="39">
        <v>-0.46369677100000001</v>
      </c>
      <c r="AG279" s="39">
        <v>-0.28523615899999999</v>
      </c>
      <c r="AH279" s="39">
        <v>-0.482011095</v>
      </c>
      <c r="AI279" s="39">
        <v>-0.14344768399999999</v>
      </c>
      <c r="AJ279" s="39">
        <v>-5.7169189000000002E-2</v>
      </c>
      <c r="AK279" s="39">
        <v>-0.13761593599999999</v>
      </c>
      <c r="AL279" s="39">
        <v>2.3664609999999998E-3</v>
      </c>
      <c r="AM279" s="39">
        <v>0.137878316</v>
      </c>
      <c r="AN279" s="39">
        <v>7.0676649999999999E-3</v>
      </c>
      <c r="AO279" s="39">
        <v>0.26236506199999998</v>
      </c>
      <c r="AP279" s="39">
        <v>-0.58757530000000002</v>
      </c>
      <c r="AQ279" s="39">
        <v>-0.85876227500000002</v>
      </c>
      <c r="AR279" s="39">
        <v>-0.29864869799999999</v>
      </c>
      <c r="AS279" s="39">
        <v>0.111938739</v>
      </c>
      <c r="AT279" s="39">
        <v>-8.1398229999999992E-3</v>
      </c>
      <c r="AU279" s="39">
        <v>0.156752484</v>
      </c>
      <c r="AV279" s="39" t="s">
        <v>2</v>
      </c>
      <c r="AW279" s="39" t="s">
        <v>44</v>
      </c>
      <c r="AX279" s="39" t="s">
        <v>229</v>
      </c>
      <c r="AY279" s="39" t="s">
        <v>44</v>
      </c>
    </row>
    <row r="280" spans="1:51" x14ac:dyDescent="0.2">
      <c r="A280" s="40" t="str">
        <f t="shared" si="4"/>
        <v>FRDZINCR24SR</v>
      </c>
      <c r="B280" s="39">
        <v>279</v>
      </c>
      <c r="C280" s="39">
        <v>123</v>
      </c>
      <c r="D280" s="39">
        <v>-0.183110527</v>
      </c>
      <c r="E280" s="39">
        <v>6.7776921000000004E-2</v>
      </c>
      <c r="F280" s="39">
        <v>3.473716918</v>
      </c>
      <c r="G280" s="39">
        <v>-0.31595085099999998</v>
      </c>
      <c r="H280" s="39">
        <v>-5.0270202999999999E-2</v>
      </c>
      <c r="I280" s="39">
        <v>0.17116957199999999</v>
      </c>
      <c r="J280" s="39">
        <v>0.10561279</v>
      </c>
      <c r="K280" s="39">
        <v>0.236726354</v>
      </c>
      <c r="L280" s="39">
        <v>0.41372644600000003</v>
      </c>
      <c r="M280" s="39">
        <v>0.32498121499999999</v>
      </c>
      <c r="N280" s="39">
        <v>0.486545326</v>
      </c>
      <c r="O280" s="39">
        <v>-1.1037360430000001</v>
      </c>
      <c r="P280" s="39">
        <v>-1.5446939989999999</v>
      </c>
      <c r="Q280" s="39">
        <v>-0.74461508399999998</v>
      </c>
      <c r="R280" s="39">
        <v>-0.81368366800000003</v>
      </c>
      <c r="S280" s="39">
        <v>-1.5446939989999999</v>
      </c>
      <c r="T280" s="39">
        <v>-0.687991939</v>
      </c>
      <c r="U280" s="39">
        <v>-0.137743013</v>
      </c>
      <c r="V280" s="39">
        <v>-0.39635287800000002</v>
      </c>
      <c r="W280" s="39">
        <v>6.9873449999999998E-3</v>
      </c>
      <c r="X280" s="39">
        <v>0.41723031199999999</v>
      </c>
      <c r="Y280" s="39">
        <v>0.30746480300000001</v>
      </c>
      <c r="Z280" s="39">
        <v>0.81212913799999997</v>
      </c>
      <c r="AA280" s="39">
        <v>0.57552321200000001</v>
      </c>
      <c r="AB280" s="39">
        <v>0.37471651499999997</v>
      </c>
      <c r="AC280" s="39">
        <v>0.81212913799999997</v>
      </c>
      <c r="AD280" s="39">
        <v>-0.53842082099999999</v>
      </c>
      <c r="AE280" s="39">
        <v>-0.67008782899999997</v>
      </c>
      <c r="AF280" s="39">
        <v>-0.40161008599999998</v>
      </c>
      <c r="AG280" s="39">
        <v>-0.22609802200000001</v>
      </c>
      <c r="AH280" s="39">
        <v>-0.50047943699999997</v>
      </c>
      <c r="AI280" s="39">
        <v>-0.104844272</v>
      </c>
      <c r="AJ280" s="39">
        <v>-8.9364367E-2</v>
      </c>
      <c r="AK280" s="39">
        <v>-0.22413174499999999</v>
      </c>
      <c r="AL280" s="39">
        <v>0.115228465</v>
      </c>
      <c r="AM280" s="39">
        <v>0.130342341</v>
      </c>
      <c r="AN280" s="39">
        <v>-5.1854630000000004E-3</v>
      </c>
      <c r="AO280" s="39">
        <v>0.38032132299999999</v>
      </c>
      <c r="AP280" s="39">
        <v>-0.44970760599999998</v>
      </c>
      <c r="AQ280" s="39">
        <v>-0.64673724099999996</v>
      </c>
      <c r="AR280" s="39">
        <v>-0.28650762600000002</v>
      </c>
      <c r="AS280" s="39">
        <v>8.9326316000000003E-2</v>
      </c>
      <c r="AT280" s="39">
        <v>-7.8573301999999998E-2</v>
      </c>
      <c r="AU280" s="39">
        <v>0.238959545</v>
      </c>
      <c r="AV280" s="39" t="s">
        <v>3</v>
      </c>
      <c r="AW280" s="39" t="s">
        <v>44</v>
      </c>
      <c r="AX280" s="39" t="s">
        <v>229</v>
      </c>
      <c r="AY280" s="39" t="s">
        <v>44</v>
      </c>
    </row>
    <row r="281" spans="1:51" x14ac:dyDescent="0.2">
      <c r="A281" s="40" t="str">
        <f t="shared" si="4"/>
        <v>FRDZINCEXNRA2JR</v>
      </c>
      <c r="B281" s="39">
        <v>280</v>
      </c>
      <c r="C281" s="39">
        <v>55</v>
      </c>
      <c r="D281" s="39">
        <v>-0.35184004499999999</v>
      </c>
      <c r="E281" s="39">
        <v>7.1618254000000006E-2</v>
      </c>
      <c r="F281" s="39">
        <v>1.0956654130000001</v>
      </c>
      <c r="G281" s="39">
        <v>-0.49220924399999999</v>
      </c>
      <c r="H281" s="39">
        <v>-0.21147084499999999</v>
      </c>
      <c r="I281" s="39">
        <v>0.26935142099999998</v>
      </c>
      <c r="J281" s="39">
        <v>8.6643797999999994E-2</v>
      </c>
      <c r="K281" s="39">
        <v>0.45205904400000002</v>
      </c>
      <c r="L281" s="39">
        <v>0.51899077100000002</v>
      </c>
      <c r="M281" s="39">
        <v>0.29435318599999999</v>
      </c>
      <c r="N281" s="39">
        <v>0.67235336199999995</v>
      </c>
      <c r="O281" s="39">
        <v>-2</v>
      </c>
      <c r="P281" s="39">
        <v>-2</v>
      </c>
      <c r="Q281" s="39">
        <v>-1.139005228</v>
      </c>
      <c r="R281" s="39">
        <v>-1.691842423</v>
      </c>
      <c r="S281" s="39">
        <v>-2</v>
      </c>
      <c r="T281" s="39">
        <v>-0.93948169699999995</v>
      </c>
      <c r="U281" s="39">
        <v>-0.25231007599999999</v>
      </c>
      <c r="V281" s="39">
        <v>-0.34554336200000002</v>
      </c>
      <c r="W281" s="39">
        <v>-0.121153675</v>
      </c>
      <c r="X281" s="39">
        <v>0.29173099600000002</v>
      </c>
      <c r="Y281" s="39">
        <v>0.14303861600000001</v>
      </c>
      <c r="Z281" s="39">
        <v>0.50754795100000005</v>
      </c>
      <c r="AA281" s="39">
        <v>0.34732364199999999</v>
      </c>
      <c r="AB281" s="39">
        <v>0.167607653</v>
      </c>
      <c r="AC281" s="39">
        <v>0.50754795100000005</v>
      </c>
      <c r="AD281" s="39">
        <v>-0.767535992</v>
      </c>
      <c r="AE281" s="39">
        <v>-1.5570872170000001</v>
      </c>
      <c r="AF281" s="39">
        <v>-0.46123766799999999</v>
      </c>
      <c r="AG281" s="39">
        <v>-0.332976367</v>
      </c>
      <c r="AH281" s="39">
        <v>-0.48753407700000001</v>
      </c>
      <c r="AI281" s="39">
        <v>-0.25214798999999999</v>
      </c>
      <c r="AJ281" s="39">
        <v>-0.128729439</v>
      </c>
      <c r="AK281" s="39">
        <v>-0.250112842</v>
      </c>
      <c r="AL281" s="39">
        <v>-7.7056278000000006E-2</v>
      </c>
      <c r="AM281" s="39">
        <v>1.6300988999999998E-2</v>
      </c>
      <c r="AN281" s="39">
        <v>-5.5944022000000003E-2</v>
      </c>
      <c r="AO281" s="39">
        <v>0.14082014100000001</v>
      </c>
      <c r="AP281" s="39">
        <v>-0.61289883999999994</v>
      </c>
      <c r="AQ281" s="39">
        <v>-0.94015866599999998</v>
      </c>
      <c r="AR281" s="39">
        <v>-0.34952602100000002</v>
      </c>
      <c r="AS281" s="39">
        <v>-4.8269118999999999E-2</v>
      </c>
      <c r="AT281" s="39">
        <v>-8.6843645999999997E-2</v>
      </c>
      <c r="AU281" s="39">
        <v>0.13182406699999999</v>
      </c>
      <c r="AV281" s="39" t="s">
        <v>230</v>
      </c>
      <c r="AW281" s="39" t="s">
        <v>44</v>
      </c>
      <c r="AX281" s="39" t="s">
        <v>231</v>
      </c>
      <c r="AY281" s="39" t="s">
        <v>44</v>
      </c>
    </row>
    <row r="282" spans="1:51" x14ac:dyDescent="0.2">
      <c r="A282" s="40" t="str">
        <f t="shared" si="4"/>
        <v>FRDZINCEXNRA2SR</v>
      </c>
      <c r="B282" s="39">
        <v>281</v>
      </c>
      <c r="C282" s="39">
        <v>61</v>
      </c>
      <c r="D282" s="39">
        <v>-0.20678722699999999</v>
      </c>
      <c r="E282" s="39">
        <v>9.8088827000000003E-2</v>
      </c>
      <c r="F282" s="39">
        <v>3.2394640539999999</v>
      </c>
      <c r="G282" s="39">
        <v>-0.399037796</v>
      </c>
      <c r="H282" s="39">
        <v>-1.4536657999999999E-2</v>
      </c>
      <c r="I282" s="39">
        <v>0.190947854</v>
      </c>
      <c r="J282" s="39">
        <v>7.0028644000000001E-2</v>
      </c>
      <c r="K282" s="39">
        <v>0.311867065</v>
      </c>
      <c r="L282" s="39">
        <v>0.43697580499999999</v>
      </c>
      <c r="M282" s="39">
        <v>0.26462925700000001</v>
      </c>
      <c r="N282" s="39">
        <v>0.55845059399999997</v>
      </c>
      <c r="O282" s="39">
        <v>-1.06124335</v>
      </c>
      <c r="P282" s="39">
        <v>-1.5446939989999999</v>
      </c>
      <c r="Q282" s="39">
        <v>-0.70244963199999999</v>
      </c>
      <c r="R282" s="39">
        <v>-0.83133960100000004</v>
      </c>
      <c r="S282" s="39">
        <v>-1.5446939989999999</v>
      </c>
      <c r="T282" s="39">
        <v>-0.67751352600000003</v>
      </c>
      <c r="U282" s="39">
        <v>-0.14262867200000001</v>
      </c>
      <c r="V282" s="39">
        <v>-0.53812792099999995</v>
      </c>
      <c r="W282" s="39">
        <v>4.2040322999999997E-2</v>
      </c>
      <c r="X282" s="39">
        <v>0.49687351400000002</v>
      </c>
      <c r="Y282" s="39">
        <v>0.21049979299999999</v>
      </c>
      <c r="Z282" s="39">
        <v>0.81212913799999997</v>
      </c>
      <c r="AA282" s="39">
        <v>0.57133233900000002</v>
      </c>
      <c r="AB282" s="39">
        <v>0.24043173700000001</v>
      </c>
      <c r="AC282" s="39">
        <v>0.81212913799999997</v>
      </c>
      <c r="AD282" s="39">
        <v>-0.55497713400000004</v>
      </c>
      <c r="AE282" s="39">
        <v>-0.84450573699999998</v>
      </c>
      <c r="AF282" s="39">
        <v>-0.39681449000000002</v>
      </c>
      <c r="AG282" s="39">
        <v>-0.28725234700000002</v>
      </c>
      <c r="AH282" s="39">
        <v>-0.57311721900000001</v>
      </c>
      <c r="AI282" s="39">
        <v>-7.8361573000000004E-2</v>
      </c>
      <c r="AJ282" s="39">
        <v>-8.5116344999999996E-2</v>
      </c>
      <c r="AK282" s="39">
        <v>-0.396954005</v>
      </c>
      <c r="AL282" s="39">
        <v>0.136945279</v>
      </c>
      <c r="AM282" s="39">
        <v>9.7790223999999995E-2</v>
      </c>
      <c r="AN282" s="39">
        <v>-2.6172714999999999E-2</v>
      </c>
      <c r="AO282" s="39">
        <v>0.310653929</v>
      </c>
      <c r="AP282" s="39">
        <v>-0.53767991999999998</v>
      </c>
      <c r="AQ282" s="39">
        <v>-0.69696741900000003</v>
      </c>
      <c r="AR282" s="39">
        <v>-0.28221106699999998</v>
      </c>
      <c r="AS282" s="39">
        <v>3.2451479999999998E-2</v>
      </c>
      <c r="AT282" s="39">
        <v>-8.5494687E-2</v>
      </c>
      <c r="AU282" s="39">
        <v>0.25543777000000001</v>
      </c>
      <c r="AV282" s="39" t="s">
        <v>232</v>
      </c>
      <c r="AW282" s="39" t="s">
        <v>44</v>
      </c>
      <c r="AX282" s="39" t="s">
        <v>231</v>
      </c>
      <c r="AY282" s="39" t="s">
        <v>44</v>
      </c>
    </row>
    <row r="283" spans="1:51" x14ac:dyDescent="0.2">
      <c r="A283" s="40" t="str">
        <f t="shared" si="4"/>
        <v>FRDZINCEXNRC3JR</v>
      </c>
      <c r="B283" s="39">
        <v>282</v>
      </c>
      <c r="C283" s="39">
        <v>41</v>
      </c>
      <c r="D283" s="39">
        <v>-0.13717991600000001</v>
      </c>
      <c r="E283" s="39">
        <v>7.7693628000000001E-2</v>
      </c>
      <c r="F283" s="39">
        <v>1.491360671</v>
      </c>
      <c r="G283" s="39">
        <v>-0.28945662900000002</v>
      </c>
      <c r="H283" s="39">
        <v>1.5096798E-2</v>
      </c>
      <c r="I283" s="39">
        <v>0.174292632</v>
      </c>
      <c r="J283" s="39">
        <v>0.104218873</v>
      </c>
      <c r="K283" s="39">
        <v>0.24436639199999999</v>
      </c>
      <c r="L283" s="39">
        <v>0.41748369099999999</v>
      </c>
      <c r="M283" s="39">
        <v>0.32282947899999997</v>
      </c>
      <c r="N283" s="39">
        <v>0.49433429099999998</v>
      </c>
      <c r="O283" s="39">
        <v>-0.94997187199999999</v>
      </c>
      <c r="P283" s="39">
        <v>-1.297643493</v>
      </c>
      <c r="Q283" s="39">
        <v>-0.94251955300000001</v>
      </c>
      <c r="R283" s="39">
        <v>-0.94967937199999997</v>
      </c>
      <c r="S283" s="39">
        <v>-1.039735917</v>
      </c>
      <c r="T283" s="39">
        <v>-0.87933314299999998</v>
      </c>
      <c r="U283" s="39">
        <v>-7.3970599999999996E-3</v>
      </c>
      <c r="V283" s="39">
        <v>-0.20980030299999999</v>
      </c>
      <c r="W283" s="39">
        <v>0.114943666</v>
      </c>
      <c r="X283" s="39">
        <v>0.34992210499999998</v>
      </c>
      <c r="Y283" s="39">
        <v>0.186976164</v>
      </c>
      <c r="Z283" s="39">
        <v>0.49326373299999998</v>
      </c>
      <c r="AA283" s="39">
        <v>0.39598012999999999</v>
      </c>
      <c r="AB283" s="39">
        <v>0.28073499499999999</v>
      </c>
      <c r="AC283" s="39">
        <v>0.49326373299999998</v>
      </c>
      <c r="AD283" s="39">
        <v>-0.700723714</v>
      </c>
      <c r="AE283" s="39">
        <v>-0.90600119300000004</v>
      </c>
      <c r="AF283" s="39">
        <v>-0.21308730200000001</v>
      </c>
      <c r="AG283" s="39">
        <v>-0.18566356000000001</v>
      </c>
      <c r="AH283" s="39">
        <v>-0.53027389400000002</v>
      </c>
      <c r="AI283" s="39">
        <v>2.4368384999999999E-2</v>
      </c>
      <c r="AJ283" s="39">
        <v>5.167741E-2</v>
      </c>
      <c r="AK283" s="39">
        <v>-1.9787707000000002E-2</v>
      </c>
      <c r="AL283" s="39">
        <v>0.15309951299999999</v>
      </c>
      <c r="AM283" s="39">
        <v>0.176760537</v>
      </c>
      <c r="AN283" s="39">
        <v>6.5603770000000006E-2</v>
      </c>
      <c r="AO283" s="39">
        <v>0.41271970800000002</v>
      </c>
      <c r="AP283" s="39">
        <v>-0.48959396999999999</v>
      </c>
      <c r="AQ283" s="39">
        <v>-0.86367120100000006</v>
      </c>
      <c r="AR283" s="39">
        <v>-0.15744999600000001</v>
      </c>
      <c r="AS283" s="39">
        <v>0.14268773800000001</v>
      </c>
      <c r="AT283" s="39">
        <v>-3.6358940000000002E-3</v>
      </c>
      <c r="AU283" s="39">
        <v>0.38420650699999997</v>
      </c>
      <c r="AV283" s="39" t="s">
        <v>233</v>
      </c>
      <c r="AW283" s="39" t="s">
        <v>44</v>
      </c>
      <c r="AX283" s="39" t="s">
        <v>231</v>
      </c>
      <c r="AY283" s="39" t="s">
        <v>44</v>
      </c>
    </row>
    <row r="284" spans="1:51" x14ac:dyDescent="0.2">
      <c r="A284" s="40" t="str">
        <f t="shared" si="4"/>
        <v>FRDZINCEXNRC3SR</v>
      </c>
      <c r="B284" s="39">
        <v>283</v>
      </c>
      <c r="C284" s="39">
        <v>62</v>
      </c>
      <c r="D284" s="39">
        <v>-0.161096139</v>
      </c>
      <c r="E284" s="39">
        <v>5.9394468999999998E-2</v>
      </c>
      <c r="F284" s="39">
        <v>1.4876959510000001</v>
      </c>
      <c r="G284" s="39">
        <v>-0.277507159</v>
      </c>
      <c r="H284" s="39">
        <v>-4.4685120000000002E-2</v>
      </c>
      <c r="I284" s="39">
        <v>0.15449080300000001</v>
      </c>
      <c r="J284" s="39">
        <v>9.3541525E-2</v>
      </c>
      <c r="K284" s="39">
        <v>0.21544008100000001</v>
      </c>
      <c r="L284" s="39">
        <v>0.39305318099999997</v>
      </c>
      <c r="M284" s="39">
        <v>0.30584559</v>
      </c>
      <c r="N284" s="39">
        <v>0.46415523400000003</v>
      </c>
      <c r="O284" s="39">
        <v>-1.135220425</v>
      </c>
      <c r="P284" s="39">
        <v>-1.1569466719999999</v>
      </c>
      <c r="Q284" s="39">
        <v>-0.730324737</v>
      </c>
      <c r="R284" s="39">
        <v>-0.98315163299999997</v>
      </c>
      <c r="S284" s="39">
        <v>-1.1569466719999999</v>
      </c>
      <c r="T284" s="39">
        <v>-0.68503048600000005</v>
      </c>
      <c r="U284" s="39">
        <v>-0.141026454</v>
      </c>
      <c r="V284" s="39">
        <v>-0.38234891900000001</v>
      </c>
      <c r="W284" s="39">
        <v>5.4685631999999998E-2</v>
      </c>
      <c r="X284" s="39">
        <v>0.40157241999999999</v>
      </c>
      <c r="Y284" s="39">
        <v>0.21878668000000001</v>
      </c>
      <c r="Z284" s="39">
        <v>0.62925840899999996</v>
      </c>
      <c r="AA284" s="39">
        <v>0.43806097100000002</v>
      </c>
      <c r="AB284" s="39">
        <v>0.36899632999999998</v>
      </c>
      <c r="AC284" s="39">
        <v>0.62925840899999996</v>
      </c>
      <c r="AD284" s="39">
        <v>-0.45424624499999999</v>
      </c>
      <c r="AE284" s="39">
        <v>-0.66608124499999999</v>
      </c>
      <c r="AF284" s="39">
        <v>-0.39504630400000001</v>
      </c>
      <c r="AG284" s="39">
        <v>-0.190606039</v>
      </c>
      <c r="AH284" s="39">
        <v>-0.45638436799999998</v>
      </c>
      <c r="AI284" s="39">
        <v>-0.104716562</v>
      </c>
      <c r="AJ284" s="39">
        <v>-0.104827816</v>
      </c>
      <c r="AK284" s="39">
        <v>-0.18621797000000001</v>
      </c>
      <c r="AL284" s="39">
        <v>0.116968611</v>
      </c>
      <c r="AM284" s="39">
        <v>0.13203684399999999</v>
      </c>
      <c r="AN284" s="39">
        <v>1.368843E-3</v>
      </c>
      <c r="AO284" s="39">
        <v>0.40580496700000002</v>
      </c>
      <c r="AP284" s="39">
        <v>-0.40893458399999999</v>
      </c>
      <c r="AQ284" s="39">
        <v>-0.574732833</v>
      </c>
      <c r="AR284" s="39">
        <v>-0.24542359399999999</v>
      </c>
      <c r="AS284" s="39">
        <v>0.114227281</v>
      </c>
      <c r="AT284" s="39">
        <v>-0.100547003</v>
      </c>
      <c r="AU284" s="39">
        <v>0.36150595099999999</v>
      </c>
      <c r="AV284" s="39" t="s">
        <v>235</v>
      </c>
      <c r="AW284" s="39" t="s">
        <v>44</v>
      </c>
      <c r="AX284" s="39" t="s">
        <v>231</v>
      </c>
      <c r="AY284" s="39" t="s">
        <v>44</v>
      </c>
    </row>
    <row r="285" spans="1:51" x14ac:dyDescent="0.2">
      <c r="A285" s="40" t="str">
        <f t="shared" si="4"/>
        <v>FRDZINCEQP1</v>
      </c>
      <c r="B285" s="39">
        <v>284</v>
      </c>
      <c r="C285" s="39">
        <v>113</v>
      </c>
      <c r="D285" s="39">
        <v>-0.23821141100000001</v>
      </c>
      <c r="E285" s="39">
        <v>3.6557457000000002E-2</v>
      </c>
      <c r="F285" s="39">
        <v>0.75008945900000001</v>
      </c>
      <c r="G285" s="39">
        <v>-0.30986271100000001</v>
      </c>
      <c r="H285" s="39">
        <v>-0.16656011200000001</v>
      </c>
      <c r="I285" s="39">
        <v>0.20829515400000001</v>
      </c>
      <c r="J285" s="39">
        <v>0.121797002</v>
      </c>
      <c r="K285" s="39">
        <v>0.29479330599999998</v>
      </c>
      <c r="L285" s="39">
        <v>0.45639363900000002</v>
      </c>
      <c r="M285" s="39">
        <v>0.34899427199999999</v>
      </c>
      <c r="N285" s="39">
        <v>0.542948714</v>
      </c>
      <c r="O285" s="39">
        <v>-1.4378736169999999</v>
      </c>
      <c r="P285" s="39">
        <v>-2</v>
      </c>
      <c r="Q285" s="39">
        <v>-0.91482876400000002</v>
      </c>
      <c r="R285" s="39">
        <v>-0.98251801699999997</v>
      </c>
      <c r="S285" s="39">
        <v>-1.9110129650000001</v>
      </c>
      <c r="T285" s="39">
        <v>-0.81289990899999998</v>
      </c>
      <c r="U285" s="39">
        <v>-0.186204219</v>
      </c>
      <c r="V285" s="39">
        <v>-0.281507379</v>
      </c>
      <c r="W285" s="39">
        <v>-8.8028089000000004E-2</v>
      </c>
      <c r="X285" s="39">
        <v>0.37789186800000002</v>
      </c>
      <c r="Y285" s="39">
        <v>0.242599235</v>
      </c>
      <c r="Z285" s="39">
        <v>0.62925840899999996</v>
      </c>
      <c r="AA285" s="39">
        <v>0.41167874500000001</v>
      </c>
      <c r="AB285" s="39">
        <v>0.36422955499999998</v>
      </c>
      <c r="AC285" s="39">
        <v>0.62925840899999996</v>
      </c>
      <c r="AD285" s="39">
        <v>-0.61715080099999997</v>
      </c>
      <c r="AE285" s="39">
        <v>-0.68483216999999996</v>
      </c>
      <c r="AF285" s="39">
        <v>-0.53680375899999999</v>
      </c>
      <c r="AG285" s="39">
        <v>-0.24574907200000001</v>
      </c>
      <c r="AH285" s="39">
        <v>-0.40483801899999999</v>
      </c>
      <c r="AI285" s="39">
        <v>-0.19242900600000001</v>
      </c>
      <c r="AJ285" s="39">
        <v>-8.9632356999999996E-2</v>
      </c>
      <c r="AK285" s="39">
        <v>-0.18374385300000001</v>
      </c>
      <c r="AL285" s="39">
        <v>-1.4135949999999999E-3</v>
      </c>
      <c r="AM285" s="39">
        <v>0.133918434</v>
      </c>
      <c r="AN285" s="39">
        <v>-2.5700440000000001E-3</v>
      </c>
      <c r="AO285" s="39">
        <v>0.34219504299999998</v>
      </c>
      <c r="AP285" s="39">
        <v>-0.53771921099999997</v>
      </c>
      <c r="AQ285" s="39">
        <v>-0.61875338099999999</v>
      </c>
      <c r="AR285" s="39">
        <v>-0.42036971200000001</v>
      </c>
      <c r="AS285" s="39">
        <v>9.5491859999999998E-2</v>
      </c>
      <c r="AT285" s="39">
        <v>-5.7029374000000001E-2</v>
      </c>
      <c r="AU285" s="39">
        <v>0.15937437500000001</v>
      </c>
      <c r="AV285" s="39">
        <v>1</v>
      </c>
      <c r="AW285" s="39" t="s">
        <v>44</v>
      </c>
      <c r="AX285" s="39" t="s">
        <v>236</v>
      </c>
      <c r="AY285" s="39" t="s">
        <v>44</v>
      </c>
    </row>
    <row r="286" spans="1:51" x14ac:dyDescent="0.2">
      <c r="A286" s="40" t="str">
        <f t="shared" si="4"/>
        <v>FRDZINCEQP2</v>
      </c>
      <c r="B286" s="39">
        <v>285</v>
      </c>
      <c r="C286" s="39">
        <v>106</v>
      </c>
      <c r="D286" s="39">
        <v>-0.17039272699999999</v>
      </c>
      <c r="E286" s="39">
        <v>3.8193537E-2</v>
      </c>
      <c r="F286" s="39">
        <v>0.89650354600000004</v>
      </c>
      <c r="G286" s="39">
        <v>-0.245250685</v>
      </c>
      <c r="H286" s="39">
        <v>-9.5534770000000005E-2</v>
      </c>
      <c r="I286" s="39">
        <v>0.18925567800000001</v>
      </c>
      <c r="J286" s="39">
        <v>6.6803372999999999E-2</v>
      </c>
      <c r="K286" s="39">
        <v>0.31170798300000002</v>
      </c>
      <c r="L286" s="39">
        <v>0.43503525999999998</v>
      </c>
      <c r="M286" s="39">
        <v>0.25846348499999999</v>
      </c>
      <c r="N286" s="39">
        <v>0.55830814299999998</v>
      </c>
      <c r="O286" s="39">
        <v>-1.157356064</v>
      </c>
      <c r="P286" s="39">
        <v>-1.163507552</v>
      </c>
      <c r="Q286" s="39">
        <v>-1.1463535229999999</v>
      </c>
      <c r="R286" s="39">
        <v>-0.95000136499999999</v>
      </c>
      <c r="S286" s="39">
        <v>-1.2285335479999999</v>
      </c>
      <c r="T286" s="39">
        <v>-0.93698780999999998</v>
      </c>
      <c r="U286" s="39">
        <v>-9.8486878E-2</v>
      </c>
      <c r="V286" s="39">
        <v>-0.227458351</v>
      </c>
      <c r="W286" s="39">
        <v>-1.7199870999999999E-2</v>
      </c>
      <c r="X286" s="39">
        <v>0.387087493</v>
      </c>
      <c r="Y286" s="39">
        <v>0.30778845300000002</v>
      </c>
      <c r="Z286" s="39">
        <v>0.81212913799999997</v>
      </c>
      <c r="AA286" s="39">
        <v>0.45509865700000002</v>
      </c>
      <c r="AB286" s="39">
        <v>0.33682656900000002</v>
      </c>
      <c r="AC286" s="39">
        <v>0.81212913799999997</v>
      </c>
      <c r="AD286" s="39">
        <v>-0.51839307999999995</v>
      </c>
      <c r="AE286" s="39">
        <v>-0.92851508599999999</v>
      </c>
      <c r="AF286" s="39">
        <v>-0.36971054599999997</v>
      </c>
      <c r="AG286" s="39">
        <v>-0.212737536</v>
      </c>
      <c r="AH286" s="39">
        <v>-0.29336928200000001</v>
      </c>
      <c r="AI286" s="39">
        <v>-0.132327639</v>
      </c>
      <c r="AJ286" s="39">
        <v>-4.2925918E-2</v>
      </c>
      <c r="AK286" s="39">
        <v>-0.13869794699999999</v>
      </c>
      <c r="AL286" s="39">
        <v>0.11146315599999999</v>
      </c>
      <c r="AM286" s="39">
        <v>0.158675814</v>
      </c>
      <c r="AN286" s="39">
        <v>1.6770004000000002E-2</v>
      </c>
      <c r="AO286" s="39">
        <v>0.362830243</v>
      </c>
      <c r="AP286" s="39">
        <v>-0.43892348599999997</v>
      </c>
      <c r="AQ286" s="39">
        <v>-0.61468424499999996</v>
      </c>
      <c r="AR286" s="39">
        <v>-0.29422830500000002</v>
      </c>
      <c r="AS286" s="39">
        <v>9.5772458000000005E-2</v>
      </c>
      <c r="AT286" s="39">
        <v>-2.5415963999999999E-2</v>
      </c>
      <c r="AU286" s="39">
        <v>0.28239930099999999</v>
      </c>
      <c r="AV286" s="39">
        <v>2</v>
      </c>
      <c r="AW286" s="39" t="s">
        <v>44</v>
      </c>
      <c r="AX286" s="39" t="s">
        <v>236</v>
      </c>
      <c r="AY286" s="39" t="s">
        <v>44</v>
      </c>
    </row>
    <row r="287" spans="1:51" x14ac:dyDescent="0.2">
      <c r="A287" s="40" t="str">
        <f t="shared" si="4"/>
        <v>FRDIODOEVARtotal</v>
      </c>
      <c r="B287" s="39">
        <v>286</v>
      </c>
      <c r="C287" s="39">
        <v>219</v>
      </c>
      <c r="D287" s="39">
        <v>-1.1231488009999999</v>
      </c>
      <c r="E287" s="39">
        <v>6.4715681999999997E-2</v>
      </c>
      <c r="F287" s="39">
        <v>1.4154850269999999</v>
      </c>
      <c r="G287" s="39">
        <v>-1.2499892079999999</v>
      </c>
      <c r="H287" s="39">
        <v>-0.99630839400000004</v>
      </c>
      <c r="I287" s="39">
        <v>0.68053682400000004</v>
      </c>
      <c r="J287" s="39">
        <v>0.59060847699999997</v>
      </c>
      <c r="K287" s="39">
        <v>0.770465171</v>
      </c>
      <c r="L287" s="39">
        <v>0.82494655800000005</v>
      </c>
      <c r="M287" s="39">
        <v>0.76851055700000004</v>
      </c>
      <c r="N287" s="39">
        <v>0.87776145500000002</v>
      </c>
      <c r="O287" s="39">
        <v>-2</v>
      </c>
      <c r="P287" s="39">
        <v>-2</v>
      </c>
      <c r="Q287" s="39">
        <v>-2</v>
      </c>
      <c r="R287" s="39">
        <v>-2</v>
      </c>
      <c r="S287" s="39">
        <v>-2</v>
      </c>
      <c r="T287" s="39">
        <v>-2</v>
      </c>
      <c r="U287" s="39">
        <v>-1.067429542</v>
      </c>
      <c r="V287" s="39">
        <v>-1.4543474679999999</v>
      </c>
      <c r="W287" s="39">
        <v>-0.87240341200000004</v>
      </c>
      <c r="X287" s="39">
        <v>0.14730357399999999</v>
      </c>
      <c r="Y287" s="39">
        <v>-7.2525539E-2</v>
      </c>
      <c r="Z287" s="39">
        <v>0.55250699599999997</v>
      </c>
      <c r="AA287" s="39">
        <v>0.247024465</v>
      </c>
      <c r="AB287" s="39">
        <v>6.0450245999999999E-2</v>
      </c>
      <c r="AC287" s="39">
        <v>1.4480228559999999</v>
      </c>
      <c r="AD287" s="39">
        <v>-2</v>
      </c>
      <c r="AE287" s="39">
        <v>-2</v>
      </c>
      <c r="AF287" s="39">
        <v>-2</v>
      </c>
      <c r="AG287" s="39">
        <v>-1.604520961</v>
      </c>
      <c r="AH287" s="39">
        <v>-2</v>
      </c>
      <c r="AI287" s="39">
        <v>-1.0851848479999999</v>
      </c>
      <c r="AJ287" s="39">
        <v>-0.86074651700000004</v>
      </c>
      <c r="AK287" s="39">
        <v>-1.00927824</v>
      </c>
      <c r="AL287" s="39">
        <v>-0.690633948</v>
      </c>
      <c r="AM287" s="39">
        <v>-0.29678623999999998</v>
      </c>
      <c r="AN287" s="39">
        <v>-0.55038358399999998</v>
      </c>
      <c r="AO287" s="39">
        <v>-0.15951982300000001</v>
      </c>
      <c r="AP287" s="39">
        <v>-2</v>
      </c>
      <c r="AQ287" s="39">
        <v>-2</v>
      </c>
      <c r="AR287" s="39">
        <v>-2</v>
      </c>
      <c r="AS287" s="39">
        <v>-0.41814125099999999</v>
      </c>
      <c r="AT287" s="39">
        <v>-0.66682098000000001</v>
      </c>
      <c r="AU287" s="39">
        <v>-0.28670946899999999</v>
      </c>
      <c r="AV287" s="39" t="s">
        <v>224</v>
      </c>
      <c r="AW287" s="39" t="s">
        <v>76</v>
      </c>
      <c r="AX287" s="39" t="s">
        <v>0</v>
      </c>
      <c r="AY287" s="39" t="s">
        <v>76</v>
      </c>
    </row>
    <row r="288" spans="1:51" x14ac:dyDescent="0.2">
      <c r="A288" s="40" t="str">
        <f t="shared" si="4"/>
        <v>FRDIODOGEDAD0-5m</v>
      </c>
      <c r="B288" s="39">
        <v>287</v>
      </c>
      <c r="C288" s="39">
        <v>32</v>
      </c>
      <c r="D288" s="39">
        <v>-1.9987835709999999</v>
      </c>
      <c r="E288" s="39">
        <v>6.2205300000000002E-4</v>
      </c>
      <c r="F288" s="39">
        <v>1.5307945E-2</v>
      </c>
      <c r="G288" s="39">
        <v>-2.0000027720000002</v>
      </c>
      <c r="H288" s="39">
        <v>-1.9975643700000001</v>
      </c>
      <c r="I288" s="39">
        <v>8.5012300000000005E-4</v>
      </c>
      <c r="J288" s="42">
        <v>-4.0699999999999998E-7</v>
      </c>
      <c r="K288" s="39">
        <v>1.7006530000000001E-3</v>
      </c>
      <c r="L288" s="39">
        <v>2.9156870000000001E-2</v>
      </c>
      <c r="M288" s="39" t="s">
        <v>234</v>
      </c>
      <c r="N288" s="39">
        <v>4.1238970999999999E-2</v>
      </c>
      <c r="O288" s="39">
        <v>-2</v>
      </c>
      <c r="P288" s="39">
        <v>-2</v>
      </c>
      <c r="Q288" s="39">
        <v>-2</v>
      </c>
      <c r="R288" s="39">
        <v>-2</v>
      </c>
      <c r="S288" s="39">
        <v>-2</v>
      </c>
      <c r="T288" s="39">
        <v>-2</v>
      </c>
      <c r="U288" s="39">
        <v>-2</v>
      </c>
      <c r="V288" s="39">
        <v>-2</v>
      </c>
      <c r="W288" s="39">
        <v>-2</v>
      </c>
      <c r="X288" s="39">
        <v>-2</v>
      </c>
      <c r="Y288" s="39">
        <v>-2</v>
      </c>
      <c r="Z288" s="39">
        <v>-2</v>
      </c>
      <c r="AA288" s="39">
        <v>-2</v>
      </c>
      <c r="AB288" s="39">
        <v>-2</v>
      </c>
      <c r="AC288" s="39">
        <v>-2</v>
      </c>
      <c r="AD288" s="39">
        <v>-2</v>
      </c>
      <c r="AE288" s="39">
        <v>-2</v>
      </c>
      <c r="AF288" s="39">
        <v>-2</v>
      </c>
      <c r="AG288" s="39">
        <v>-2</v>
      </c>
      <c r="AH288" s="39">
        <v>-2</v>
      </c>
      <c r="AI288" s="39">
        <v>-2</v>
      </c>
      <c r="AJ288" s="39">
        <v>-2</v>
      </c>
      <c r="AK288" s="39">
        <v>-2</v>
      </c>
      <c r="AL288" s="39">
        <v>-2</v>
      </c>
      <c r="AM288" s="39">
        <v>-2</v>
      </c>
      <c r="AN288" s="39">
        <v>-2</v>
      </c>
      <c r="AO288" s="39">
        <v>-2</v>
      </c>
      <c r="AP288" s="39">
        <v>-2</v>
      </c>
      <c r="AQ288" s="39">
        <v>-2</v>
      </c>
      <c r="AR288" s="39">
        <v>-2</v>
      </c>
      <c r="AS288" s="39">
        <v>-2</v>
      </c>
      <c r="AT288" s="39">
        <v>-2</v>
      </c>
      <c r="AU288" s="39">
        <v>-2</v>
      </c>
      <c r="AV288" s="39" t="s">
        <v>12</v>
      </c>
      <c r="AW288" s="39" t="s">
        <v>76</v>
      </c>
      <c r="AX288" s="39" t="s">
        <v>225</v>
      </c>
      <c r="AY288" s="39" t="s">
        <v>76</v>
      </c>
    </row>
    <row r="289" spans="1:51" x14ac:dyDescent="0.2">
      <c r="A289" s="40" t="str">
        <f t="shared" si="4"/>
        <v>FRDIODOGEDAD6-11m</v>
      </c>
      <c r="B289" s="39">
        <v>288</v>
      </c>
      <c r="C289" s="39">
        <v>62</v>
      </c>
      <c r="D289" s="39">
        <v>-1.056598038</v>
      </c>
      <c r="E289" s="39">
        <v>0.141814089</v>
      </c>
      <c r="F289" s="39">
        <v>1.6062371360000001</v>
      </c>
      <c r="G289" s="39">
        <v>-1.3345485450000001</v>
      </c>
      <c r="H289" s="39">
        <v>-0.77864753099999995</v>
      </c>
      <c r="I289" s="39">
        <v>0.82005708899999996</v>
      </c>
      <c r="J289" s="39">
        <v>0.44051921399999999</v>
      </c>
      <c r="K289" s="39">
        <v>1.199594963</v>
      </c>
      <c r="L289" s="39">
        <v>0.905570035</v>
      </c>
      <c r="M289" s="39">
        <v>0.663716215</v>
      </c>
      <c r="N289" s="39">
        <v>1.0952602259999999</v>
      </c>
      <c r="O289" s="39">
        <v>-2</v>
      </c>
      <c r="P289" s="39">
        <v>-2</v>
      </c>
      <c r="Q289" s="39">
        <v>-2</v>
      </c>
      <c r="R289" s="39">
        <v>-2</v>
      </c>
      <c r="S289" s="39">
        <v>-2</v>
      </c>
      <c r="T289" s="39">
        <v>-2</v>
      </c>
      <c r="U289" s="39">
        <v>-1.0630064100000001</v>
      </c>
      <c r="V289" s="39">
        <v>-1.8580792450000001</v>
      </c>
      <c r="W289" s="39">
        <v>-0.75295297999999999</v>
      </c>
      <c r="X289" s="39">
        <v>0.32459454199999999</v>
      </c>
      <c r="Y289" s="39">
        <v>-9.0838605000000003E-2</v>
      </c>
      <c r="Z289" s="39">
        <v>1.7167821480000001</v>
      </c>
      <c r="AA289" s="39">
        <v>0.44339324000000002</v>
      </c>
      <c r="AB289" s="39">
        <v>-2.9143009000000001E-2</v>
      </c>
      <c r="AC289" s="39">
        <v>1.7167821480000001</v>
      </c>
      <c r="AD289" s="39">
        <v>-2</v>
      </c>
      <c r="AE289" s="39">
        <v>-2</v>
      </c>
      <c r="AF289" s="39">
        <v>-1.851642821</v>
      </c>
      <c r="AG289" s="39">
        <v>-1.5234925479999999</v>
      </c>
      <c r="AH289" s="39">
        <v>-2</v>
      </c>
      <c r="AI289" s="39">
        <v>-0.94559540799999997</v>
      </c>
      <c r="AJ289" s="39">
        <v>-0.88044352299999995</v>
      </c>
      <c r="AK289" s="39">
        <v>-1.287572623</v>
      </c>
      <c r="AL289" s="39">
        <v>-0.37271944099999998</v>
      </c>
      <c r="AM289" s="39">
        <v>-0.26421414100000001</v>
      </c>
      <c r="AN289" s="39">
        <v>-0.75127580500000002</v>
      </c>
      <c r="AO289" s="39">
        <v>0.18284368400000001</v>
      </c>
      <c r="AP289" s="39">
        <v>-2</v>
      </c>
      <c r="AQ289" s="39">
        <v>-2</v>
      </c>
      <c r="AR289" s="39">
        <v>-1.513016699</v>
      </c>
      <c r="AS289" s="39">
        <v>-0.604075005</v>
      </c>
      <c r="AT289" s="39">
        <v>-0.936774314</v>
      </c>
      <c r="AU289" s="39">
        <v>0.29539437200000002</v>
      </c>
      <c r="AV289" s="39" t="s">
        <v>13</v>
      </c>
      <c r="AW289" s="39" t="s">
        <v>76</v>
      </c>
      <c r="AX289" s="39" t="s">
        <v>225</v>
      </c>
      <c r="AY289" s="39" t="s">
        <v>76</v>
      </c>
    </row>
    <row r="290" spans="1:51" x14ac:dyDescent="0.2">
      <c r="A290" s="40" t="str">
        <f t="shared" si="4"/>
        <v>FRDIODOGEDAD12-17m</v>
      </c>
      <c r="B290" s="39">
        <v>289</v>
      </c>
      <c r="C290" s="39">
        <v>77</v>
      </c>
      <c r="D290" s="39">
        <v>-1.005316554</v>
      </c>
      <c r="E290" s="39">
        <v>0.14680262899999999</v>
      </c>
      <c r="F290" s="39">
        <v>2.8133484520000001</v>
      </c>
      <c r="G290" s="39">
        <v>-1.29304442</v>
      </c>
      <c r="H290" s="39">
        <v>-0.71758868799999997</v>
      </c>
      <c r="I290" s="39">
        <v>0.61762990399999995</v>
      </c>
      <c r="J290" s="42">
        <v>0.39846106599999997</v>
      </c>
      <c r="K290" s="39">
        <v>0.83679874200000004</v>
      </c>
      <c r="L290" s="39">
        <v>0.78589433399999997</v>
      </c>
      <c r="M290" s="39">
        <v>0.63123772600000005</v>
      </c>
      <c r="N290" s="39">
        <v>0.91476704200000003</v>
      </c>
      <c r="O290" s="39">
        <v>-2</v>
      </c>
      <c r="P290" s="39">
        <v>-2</v>
      </c>
      <c r="Q290" s="39">
        <v>-2</v>
      </c>
      <c r="R290" s="39">
        <v>-2</v>
      </c>
      <c r="S290" s="39">
        <v>-2</v>
      </c>
      <c r="T290" s="39">
        <v>-2</v>
      </c>
      <c r="U290" s="39">
        <v>-0.88379489499999997</v>
      </c>
      <c r="V290" s="39">
        <v>-1.4498643550000001</v>
      </c>
      <c r="W290" s="39">
        <v>-0.59280055700000001</v>
      </c>
      <c r="X290" s="39">
        <v>0.22075737400000001</v>
      </c>
      <c r="Y290" s="39">
        <v>-0.16376075400000001</v>
      </c>
      <c r="Z290" s="39">
        <v>1.018045621</v>
      </c>
      <c r="AA290" s="39">
        <v>0.22783595300000001</v>
      </c>
      <c r="AB290" s="39">
        <v>-0.15688101800000001</v>
      </c>
      <c r="AC290" s="39">
        <v>1.018045621</v>
      </c>
      <c r="AD290" s="39">
        <v>-2</v>
      </c>
      <c r="AE290" s="39">
        <v>-2</v>
      </c>
      <c r="AF290" s="39">
        <v>-1.414034977</v>
      </c>
      <c r="AG290" s="39">
        <v>-1.1556238590000001</v>
      </c>
      <c r="AH290" s="39">
        <v>-2</v>
      </c>
      <c r="AI290" s="39">
        <v>-0.82699919</v>
      </c>
      <c r="AJ290" s="39">
        <v>-0.65274926600000005</v>
      </c>
      <c r="AK290" s="39">
        <v>-0.96204706799999995</v>
      </c>
      <c r="AL290" s="39">
        <v>-0.40763275999999998</v>
      </c>
      <c r="AM290" s="39">
        <v>-0.29222674399999998</v>
      </c>
      <c r="AN290" s="39">
        <v>-0.650128174</v>
      </c>
      <c r="AO290" s="39">
        <v>0.78933638100000003</v>
      </c>
      <c r="AP290" s="39">
        <v>-2</v>
      </c>
      <c r="AQ290" s="39">
        <v>-2</v>
      </c>
      <c r="AR290" s="39">
        <v>-1.148267221</v>
      </c>
      <c r="AS290" s="39">
        <v>-0.37727729900000001</v>
      </c>
      <c r="AT290" s="39">
        <v>-0.82778876300000004</v>
      </c>
      <c r="AU290" s="39">
        <v>0.22235037499999999</v>
      </c>
      <c r="AV290" s="39" t="s">
        <v>14</v>
      </c>
      <c r="AW290" s="39" t="s">
        <v>76</v>
      </c>
      <c r="AX290" s="39" t="s">
        <v>225</v>
      </c>
      <c r="AY290" s="39" t="s">
        <v>76</v>
      </c>
    </row>
    <row r="291" spans="1:51" x14ac:dyDescent="0.2">
      <c r="A291" s="40" t="str">
        <f t="shared" si="4"/>
        <v>FRDIODOGEDAD18-23m</v>
      </c>
      <c r="B291" s="39">
        <v>290</v>
      </c>
      <c r="C291" s="39">
        <v>48</v>
      </c>
      <c r="D291" s="39">
        <v>-0.83713112899999997</v>
      </c>
      <c r="E291" s="39">
        <v>8.8037122999999995E-2</v>
      </c>
      <c r="F291" s="39">
        <v>0.79841157900000004</v>
      </c>
      <c r="G291" s="39">
        <v>-1.00968072</v>
      </c>
      <c r="H291" s="39">
        <v>-0.66458153900000005</v>
      </c>
      <c r="I291" s="39">
        <v>0.48840465199999999</v>
      </c>
      <c r="J291" s="39">
        <v>0.31395049800000002</v>
      </c>
      <c r="K291" s="39">
        <v>0.66285880600000002</v>
      </c>
      <c r="L291" s="39">
        <v>0.69885953700000003</v>
      </c>
      <c r="M291" s="39">
        <v>0.560312857</v>
      </c>
      <c r="N291" s="39">
        <v>0.814161413</v>
      </c>
      <c r="O291" s="39">
        <v>-2</v>
      </c>
      <c r="P291" s="39">
        <v>-2</v>
      </c>
      <c r="Q291" s="39">
        <v>-2</v>
      </c>
      <c r="R291" s="39">
        <v>-2</v>
      </c>
      <c r="S291" s="39">
        <v>-2</v>
      </c>
      <c r="T291" s="39">
        <v>-2</v>
      </c>
      <c r="U291" s="39">
        <v>-0.73657740999999999</v>
      </c>
      <c r="V291" s="39">
        <v>-1.0774125969999999</v>
      </c>
      <c r="W291" s="39">
        <v>-0.41556694599999999</v>
      </c>
      <c r="X291" s="39">
        <v>9.2024843999999995E-2</v>
      </c>
      <c r="Y291" s="39">
        <v>-0.15101779300000001</v>
      </c>
      <c r="Z291" s="39">
        <v>0.56846867199999995</v>
      </c>
      <c r="AA291" s="39">
        <v>0.15177817399999999</v>
      </c>
      <c r="AB291" s="39">
        <v>5.2868780000000001E-3</v>
      </c>
      <c r="AC291" s="39">
        <v>0.56846867199999995</v>
      </c>
      <c r="AD291" s="39">
        <v>-1.7134292630000001</v>
      </c>
      <c r="AE291" s="39">
        <v>-2</v>
      </c>
      <c r="AF291" s="39">
        <v>-1.0842158040000001</v>
      </c>
      <c r="AG291" s="39">
        <v>-0.95420099199999997</v>
      </c>
      <c r="AH291" s="39">
        <v>-1.0980945019999999</v>
      </c>
      <c r="AI291" s="39">
        <v>-0.731476719</v>
      </c>
      <c r="AJ291" s="39">
        <v>-0.67833354599999995</v>
      </c>
      <c r="AK291" s="39">
        <v>-0.91531647199999999</v>
      </c>
      <c r="AL291" s="39">
        <v>-0.174782681</v>
      </c>
      <c r="AM291" s="39">
        <v>-0.16892074500000001</v>
      </c>
      <c r="AN291" s="39">
        <v>-0.39212656499999998</v>
      </c>
      <c r="AO291" s="39">
        <v>-6.4960240000000004E-3</v>
      </c>
      <c r="AP291" s="39">
        <v>-1.2187182839999999</v>
      </c>
      <c r="AQ291" s="39">
        <v>-2</v>
      </c>
      <c r="AR291" s="39">
        <v>-1.041101131</v>
      </c>
      <c r="AS291" s="39">
        <v>-0.34181986399999997</v>
      </c>
      <c r="AT291" s="39">
        <v>-0.496932494</v>
      </c>
      <c r="AU291" s="39">
        <v>-0.15101779800000001</v>
      </c>
      <c r="AV291" s="39" t="s">
        <v>15</v>
      </c>
      <c r="AW291" s="39" t="s">
        <v>76</v>
      </c>
      <c r="AX291" s="39" t="s">
        <v>225</v>
      </c>
      <c r="AY291" s="39" t="s">
        <v>76</v>
      </c>
    </row>
    <row r="292" spans="1:51" x14ac:dyDescent="0.2">
      <c r="A292" s="40" t="str">
        <f t="shared" si="4"/>
        <v>FRDIODOSexoM</v>
      </c>
      <c r="B292" s="39">
        <v>291</v>
      </c>
      <c r="C292" s="39">
        <v>109</v>
      </c>
      <c r="D292" s="39">
        <v>-1.0972057079999999</v>
      </c>
      <c r="E292" s="39">
        <v>0.10422071099999999</v>
      </c>
      <c r="F292" s="39">
        <v>1.800023782</v>
      </c>
      <c r="G292" s="39">
        <v>-1.3014745489999999</v>
      </c>
      <c r="H292" s="39">
        <v>-0.89293686800000005</v>
      </c>
      <c r="I292" s="39">
        <v>0.69291644399999996</v>
      </c>
      <c r="J292" s="39">
        <v>0.49958659300000002</v>
      </c>
      <c r="K292" s="39">
        <v>0.88624629399999999</v>
      </c>
      <c r="L292" s="39">
        <v>0.83241602800000003</v>
      </c>
      <c r="M292" s="39">
        <v>0.70681439800000001</v>
      </c>
      <c r="N292" s="39">
        <v>0.94140655100000004</v>
      </c>
      <c r="O292" s="39">
        <v>-2</v>
      </c>
      <c r="P292" s="39">
        <v>-2</v>
      </c>
      <c r="Q292" s="39">
        <v>-2</v>
      </c>
      <c r="R292" s="39">
        <v>-2</v>
      </c>
      <c r="S292" s="39">
        <v>-2</v>
      </c>
      <c r="T292" s="39">
        <v>-2</v>
      </c>
      <c r="U292" s="39">
        <v>-1.0030004990000001</v>
      </c>
      <c r="V292" s="39">
        <v>-1.6229983450000001</v>
      </c>
      <c r="W292" s="39">
        <v>-0.86093659600000005</v>
      </c>
      <c r="X292" s="39">
        <v>0.22931210499999999</v>
      </c>
      <c r="Y292" s="39">
        <v>-0.159096397</v>
      </c>
      <c r="Z292" s="39">
        <v>1.7167821480000001</v>
      </c>
      <c r="AA292" s="39">
        <v>0.292159322</v>
      </c>
      <c r="AB292" s="39">
        <v>0.22018796600000001</v>
      </c>
      <c r="AC292" s="39">
        <v>1.7167821480000001</v>
      </c>
      <c r="AD292" s="39">
        <v>-2</v>
      </c>
      <c r="AE292" s="39">
        <v>-2</v>
      </c>
      <c r="AF292" s="39">
        <v>-2</v>
      </c>
      <c r="AG292" s="39">
        <v>-1.4520730719999999</v>
      </c>
      <c r="AH292" s="39">
        <v>-2</v>
      </c>
      <c r="AI292" s="39">
        <v>-0.94808449699999997</v>
      </c>
      <c r="AJ292" s="39">
        <v>-0.87679638699999995</v>
      </c>
      <c r="AK292" s="39">
        <v>-1.1771611980000001</v>
      </c>
      <c r="AL292" s="39">
        <v>-0.45504144600000002</v>
      </c>
      <c r="AM292" s="39">
        <v>-0.37087303300000002</v>
      </c>
      <c r="AN292" s="39">
        <v>-0.66611826900000004</v>
      </c>
      <c r="AO292" s="39">
        <v>-0.15510837599999999</v>
      </c>
      <c r="AP292" s="39">
        <v>-2</v>
      </c>
      <c r="AQ292" s="39">
        <v>-2</v>
      </c>
      <c r="AR292" s="39">
        <v>-1.4696630239999999</v>
      </c>
      <c r="AS292" s="39">
        <v>-0.40376989200000002</v>
      </c>
      <c r="AT292" s="39">
        <v>-0.85373135099999997</v>
      </c>
      <c r="AU292" s="39">
        <v>-0.21184199300000001</v>
      </c>
      <c r="AV292" s="39" t="s">
        <v>16</v>
      </c>
      <c r="AW292" s="39" t="s">
        <v>76</v>
      </c>
      <c r="AX292" s="39" t="s">
        <v>226</v>
      </c>
      <c r="AY292" s="39" t="s">
        <v>76</v>
      </c>
    </row>
    <row r="293" spans="1:51" x14ac:dyDescent="0.2">
      <c r="A293" s="40" t="str">
        <f t="shared" si="4"/>
        <v>FRDIODOSexoF</v>
      </c>
      <c r="B293" s="39">
        <v>292</v>
      </c>
      <c r="C293" s="39">
        <v>110</v>
      </c>
      <c r="D293" s="39">
        <v>-1.14607678</v>
      </c>
      <c r="E293" s="39">
        <v>8.1125293000000001E-2</v>
      </c>
      <c r="F293" s="39">
        <v>1.124417564</v>
      </c>
      <c r="G293" s="39">
        <v>-1.3050794320000001</v>
      </c>
      <c r="H293" s="39">
        <v>-0.98707412800000005</v>
      </c>
      <c r="I293" s="39">
        <v>0.67437051199999998</v>
      </c>
      <c r="J293" s="39">
        <v>0.52328829499999996</v>
      </c>
      <c r="K293" s="39">
        <v>0.825452729</v>
      </c>
      <c r="L293" s="39">
        <v>0.821200653</v>
      </c>
      <c r="M293" s="39">
        <v>0.72338668500000003</v>
      </c>
      <c r="N293" s="39">
        <v>0.908544291</v>
      </c>
      <c r="O293" s="39">
        <v>-2</v>
      </c>
      <c r="P293" s="39">
        <v>-2</v>
      </c>
      <c r="Q293" s="39">
        <v>-2</v>
      </c>
      <c r="R293" s="39">
        <v>-2</v>
      </c>
      <c r="S293" s="39">
        <v>-2</v>
      </c>
      <c r="T293" s="39">
        <v>-2</v>
      </c>
      <c r="U293" s="39">
        <v>-1.100486901</v>
      </c>
      <c r="V293" s="39">
        <v>-1.8591404659999999</v>
      </c>
      <c r="W293" s="39">
        <v>-0.75398558500000001</v>
      </c>
      <c r="X293" s="39">
        <v>2.4965458999999999E-2</v>
      </c>
      <c r="Y293" s="39">
        <v>-7.5911739000000006E-2</v>
      </c>
      <c r="Z293" s="39">
        <v>0.91877511300000003</v>
      </c>
      <c r="AA293" s="39">
        <v>0.146260104</v>
      </c>
      <c r="AB293" s="39">
        <v>-2.8331491E-2</v>
      </c>
      <c r="AC293" s="39">
        <v>1.018045621</v>
      </c>
      <c r="AD293" s="39">
        <v>-2</v>
      </c>
      <c r="AE293" s="39">
        <v>-2</v>
      </c>
      <c r="AF293" s="39">
        <v>-2</v>
      </c>
      <c r="AG293" s="39">
        <v>-1.8552039199999999</v>
      </c>
      <c r="AH293" s="39">
        <v>-2</v>
      </c>
      <c r="AI293" s="39">
        <v>-1.0861883109999999</v>
      </c>
      <c r="AJ293" s="39">
        <v>-0.75471071000000001</v>
      </c>
      <c r="AK293" s="39">
        <v>-1.04704654</v>
      </c>
      <c r="AL293" s="39">
        <v>-0.69018760300000004</v>
      </c>
      <c r="AM293" s="39">
        <v>-0.292506932</v>
      </c>
      <c r="AN293" s="39">
        <v>-0.60099418400000004</v>
      </c>
      <c r="AO293" s="39">
        <v>-7.5617741000000002E-2</v>
      </c>
      <c r="AP293" s="39">
        <v>-2</v>
      </c>
      <c r="AQ293" s="39">
        <v>-2</v>
      </c>
      <c r="AR293" s="39">
        <v>-2</v>
      </c>
      <c r="AS293" s="39">
        <v>-0.495191879</v>
      </c>
      <c r="AT293" s="39">
        <v>-0.70851265699999999</v>
      </c>
      <c r="AU293" s="39">
        <v>-0.16273179300000001</v>
      </c>
      <c r="AV293" s="39" t="s">
        <v>17</v>
      </c>
      <c r="AW293" s="39" t="s">
        <v>76</v>
      </c>
      <c r="AX293" s="39" t="s">
        <v>226</v>
      </c>
      <c r="AY293" s="39" t="s">
        <v>76</v>
      </c>
    </row>
    <row r="294" spans="1:51" x14ac:dyDescent="0.2">
      <c r="A294" s="40" t="str">
        <f t="shared" si="4"/>
        <v>FRDIODOEstratoAlto</v>
      </c>
      <c r="B294" s="39">
        <v>293</v>
      </c>
      <c r="C294" s="39">
        <v>37</v>
      </c>
      <c r="D294" s="39">
        <v>-0.97951791200000005</v>
      </c>
      <c r="E294" s="39">
        <v>0.107729428</v>
      </c>
      <c r="F294" s="39">
        <v>0.89774620999999999</v>
      </c>
      <c r="G294" s="39">
        <v>-1.190663711</v>
      </c>
      <c r="H294" s="39">
        <v>-0.76837211299999997</v>
      </c>
      <c r="I294" s="39">
        <v>0.50408173599999995</v>
      </c>
      <c r="J294" s="39">
        <v>0.34127091300000001</v>
      </c>
      <c r="K294" s="39">
        <v>0.666892559</v>
      </c>
      <c r="L294" s="39">
        <v>0.70998713800000002</v>
      </c>
      <c r="M294" s="39">
        <v>0.58418397200000005</v>
      </c>
      <c r="N294" s="39">
        <v>0.81663489899999997</v>
      </c>
      <c r="O294" s="39">
        <v>-2</v>
      </c>
      <c r="P294" s="39">
        <v>-2</v>
      </c>
      <c r="Q294" s="39">
        <v>-2</v>
      </c>
      <c r="R294" s="39">
        <v>-2</v>
      </c>
      <c r="S294" s="39">
        <v>-2</v>
      </c>
      <c r="T294" s="39">
        <v>-2</v>
      </c>
      <c r="U294" s="39">
        <v>-0.84441366600000001</v>
      </c>
      <c r="V294" s="39">
        <v>-1.106250492</v>
      </c>
      <c r="W294" s="39">
        <v>-0.67415570899999999</v>
      </c>
      <c r="X294" s="39">
        <v>5.1905541999999999E-2</v>
      </c>
      <c r="Y294" s="39">
        <v>-0.26997922099999999</v>
      </c>
      <c r="Z294" s="39">
        <v>0.56846867199999995</v>
      </c>
      <c r="AA294" s="39">
        <v>0.15860110599999999</v>
      </c>
      <c r="AB294" s="39">
        <v>-0.17916412200000001</v>
      </c>
      <c r="AC294" s="39">
        <v>0.56846867199999995</v>
      </c>
      <c r="AD294" s="39">
        <v>-2</v>
      </c>
      <c r="AE294" s="39">
        <v>-2</v>
      </c>
      <c r="AF294" s="39">
        <v>-1.140860094</v>
      </c>
      <c r="AG294" s="39">
        <v>-1.049618691</v>
      </c>
      <c r="AH294" s="39">
        <v>-2</v>
      </c>
      <c r="AI294" s="39">
        <v>-0.71582949399999996</v>
      </c>
      <c r="AJ294" s="39">
        <v>-0.70914938400000005</v>
      </c>
      <c r="AK294" s="39">
        <v>-0.95020981800000004</v>
      </c>
      <c r="AL294" s="39">
        <v>-0.59706274999999998</v>
      </c>
      <c r="AM294" s="39">
        <v>-0.47110469599999999</v>
      </c>
      <c r="AN294" s="39">
        <v>-0.666092664</v>
      </c>
      <c r="AO294" s="39">
        <v>2.4429672999999999E-2</v>
      </c>
      <c r="AP294" s="39">
        <v>-1.852804898</v>
      </c>
      <c r="AQ294" s="39">
        <v>-2</v>
      </c>
      <c r="AR294" s="39">
        <v>-1.063695101</v>
      </c>
      <c r="AS294" s="39">
        <v>-0.56264504800000004</v>
      </c>
      <c r="AT294" s="39">
        <v>-0.69979660899999996</v>
      </c>
      <c r="AU294" s="39">
        <v>-0.25890405999999999</v>
      </c>
      <c r="AV294" s="39" t="s">
        <v>7</v>
      </c>
      <c r="AW294" s="39" t="s">
        <v>76</v>
      </c>
      <c r="AX294" s="39" t="s">
        <v>227</v>
      </c>
      <c r="AY294" s="39" t="s">
        <v>76</v>
      </c>
    </row>
    <row r="295" spans="1:51" x14ac:dyDescent="0.2">
      <c r="A295" s="40" t="str">
        <f t="shared" si="4"/>
        <v>FRDIODOEstratoMedio Alto</v>
      </c>
      <c r="B295" s="39">
        <v>294</v>
      </c>
      <c r="C295" s="39">
        <v>54</v>
      </c>
      <c r="D295" s="39">
        <v>-1.124789987</v>
      </c>
      <c r="E295" s="39">
        <v>0.117648504</v>
      </c>
      <c r="F295" s="39">
        <v>0.944086282</v>
      </c>
      <c r="G295" s="39">
        <v>-1.3553768180000001</v>
      </c>
      <c r="H295" s="39">
        <v>-0.894203156</v>
      </c>
      <c r="I295" s="39">
        <v>0.81375431099999995</v>
      </c>
      <c r="J295" s="39">
        <v>0.60192291499999995</v>
      </c>
      <c r="K295" s="39">
        <v>1.0255857079999999</v>
      </c>
      <c r="L295" s="39">
        <v>0.902083317</v>
      </c>
      <c r="M295" s="39">
        <v>0.77583691300000002</v>
      </c>
      <c r="N295" s="39">
        <v>1.012712056</v>
      </c>
      <c r="O295" s="39">
        <v>-2</v>
      </c>
      <c r="P295" s="39">
        <v>-2</v>
      </c>
      <c r="Q295" s="39">
        <v>-2</v>
      </c>
      <c r="R295" s="39">
        <v>-2</v>
      </c>
      <c r="S295" s="39">
        <v>-2</v>
      </c>
      <c r="T295" s="39">
        <v>-2</v>
      </c>
      <c r="U295" s="39">
        <v>-1.1739426420000001</v>
      </c>
      <c r="V295" s="39">
        <v>-2</v>
      </c>
      <c r="W295" s="39">
        <v>-0.86159501299999997</v>
      </c>
      <c r="X295" s="39">
        <v>0.30696485099999998</v>
      </c>
      <c r="Y295" s="39">
        <v>-6.8001418999999994E-2</v>
      </c>
      <c r="Z295" s="39">
        <v>1.7167821480000001</v>
      </c>
      <c r="AA295" s="39">
        <v>0.56993004599999997</v>
      </c>
      <c r="AB295" s="39">
        <v>7.2783898999999999E-2</v>
      </c>
      <c r="AC295" s="39">
        <v>1.7167821480000001</v>
      </c>
      <c r="AD295" s="39">
        <v>-2</v>
      </c>
      <c r="AE295" s="39">
        <v>-2</v>
      </c>
      <c r="AF295" s="39">
        <v>-2</v>
      </c>
      <c r="AG295" s="39">
        <v>-2</v>
      </c>
      <c r="AH295" s="39">
        <v>-2</v>
      </c>
      <c r="AI295" s="39">
        <v>-0.92562105699999997</v>
      </c>
      <c r="AJ295" s="39">
        <v>-0.90001423800000002</v>
      </c>
      <c r="AK295" s="39">
        <v>-1.4644825100000001</v>
      </c>
      <c r="AL295" s="39">
        <v>-0.44625617200000001</v>
      </c>
      <c r="AM295" s="39">
        <v>-0.354471337</v>
      </c>
      <c r="AN295" s="39">
        <v>-0.70592850399999996</v>
      </c>
      <c r="AO295" s="39">
        <v>-1.8069623999999999E-2</v>
      </c>
      <c r="AP295" s="39">
        <v>-2</v>
      </c>
      <c r="AQ295" s="39">
        <v>-2</v>
      </c>
      <c r="AR295" s="39">
        <v>-1.5349179070000001</v>
      </c>
      <c r="AS295" s="39">
        <v>-0.450488744</v>
      </c>
      <c r="AT295" s="39">
        <v>-0.80536149800000001</v>
      </c>
      <c r="AU295" s="39">
        <v>-0.27422730200000001</v>
      </c>
      <c r="AV295" s="39" t="s">
        <v>8</v>
      </c>
      <c r="AW295" s="39" t="s">
        <v>76</v>
      </c>
      <c r="AX295" s="39" t="s">
        <v>227</v>
      </c>
      <c r="AY295" s="39" t="s">
        <v>76</v>
      </c>
    </row>
    <row r="296" spans="1:51" x14ac:dyDescent="0.2">
      <c r="A296" s="40" t="str">
        <f t="shared" si="4"/>
        <v>FRDIODOEstratoMedio</v>
      </c>
      <c r="B296" s="39">
        <v>295</v>
      </c>
      <c r="C296" s="39">
        <v>13</v>
      </c>
      <c r="D296" s="39">
        <v>-1.0125066110000001</v>
      </c>
      <c r="E296" s="39">
        <v>0.105940799</v>
      </c>
      <c r="F296" s="39">
        <v>0.18839898099999999</v>
      </c>
      <c r="G296" s="39">
        <v>-1.2201467619999999</v>
      </c>
      <c r="H296" s="39">
        <v>-0.80486645899999998</v>
      </c>
      <c r="I296" s="39">
        <v>0.78949043399999996</v>
      </c>
      <c r="J296" s="39">
        <v>0.77536682400000001</v>
      </c>
      <c r="K296" s="39">
        <v>0.80361404400000003</v>
      </c>
      <c r="L296" s="39">
        <v>0.88853274199999999</v>
      </c>
      <c r="M296" s="39">
        <v>0.88054916000000005</v>
      </c>
      <c r="N296" s="39">
        <v>0.89644522599999998</v>
      </c>
      <c r="O296" s="39">
        <v>-2</v>
      </c>
      <c r="P296" s="39">
        <v>-2</v>
      </c>
      <c r="Q296" s="39">
        <v>-2</v>
      </c>
      <c r="R296" s="39">
        <v>-2</v>
      </c>
      <c r="S296" s="39">
        <v>-2</v>
      </c>
      <c r="T296" s="39">
        <v>-2</v>
      </c>
      <c r="U296" s="39">
        <v>-1.0599257440000001</v>
      </c>
      <c r="V296" s="39">
        <v>-1.1758676159999999</v>
      </c>
      <c r="W296" s="39">
        <v>-0.99222756400000001</v>
      </c>
      <c r="X296" s="39">
        <v>3.3088509000000002E-2</v>
      </c>
      <c r="Y296" s="39">
        <v>-0.139624515</v>
      </c>
      <c r="Z296" s="39">
        <v>0.23024356000000001</v>
      </c>
      <c r="AA296" s="39">
        <v>0.11195052899999999</v>
      </c>
      <c r="AB296" s="39">
        <v>-0.119027773</v>
      </c>
      <c r="AC296" s="39">
        <v>0.23024356000000001</v>
      </c>
      <c r="AD296" s="39">
        <v>-2</v>
      </c>
      <c r="AE296" s="39">
        <v>-2</v>
      </c>
      <c r="AF296" s="39">
        <v>-2</v>
      </c>
      <c r="AG296" s="39">
        <v>-1.820480138</v>
      </c>
      <c r="AH296" s="39">
        <v>-2</v>
      </c>
      <c r="AI296" s="39">
        <v>-1.0369293429999999</v>
      </c>
      <c r="AJ296" s="39">
        <v>-0.68068458700000001</v>
      </c>
      <c r="AK296" s="39">
        <v>-0.94752578499999995</v>
      </c>
      <c r="AL296" s="39">
        <v>-0.47036165600000002</v>
      </c>
      <c r="AM296" s="39">
        <v>-0.15921244200000001</v>
      </c>
      <c r="AN296" s="39">
        <v>-0.163263243</v>
      </c>
      <c r="AO296" s="39">
        <v>-0.15516164199999999</v>
      </c>
      <c r="AP296" s="39">
        <v>-2</v>
      </c>
      <c r="AQ296" s="39">
        <v>-2</v>
      </c>
      <c r="AR296" s="39">
        <v>-1.959218589</v>
      </c>
      <c r="AS296" s="39">
        <v>-0.19563834299999999</v>
      </c>
      <c r="AT296" s="39">
        <v>-0.334534053</v>
      </c>
      <c r="AU296" s="39">
        <v>-0.15584023999999999</v>
      </c>
      <c r="AV296" s="39" t="s">
        <v>9</v>
      </c>
      <c r="AW296" s="39" t="s">
        <v>76</v>
      </c>
      <c r="AX296" s="39" t="s">
        <v>227</v>
      </c>
      <c r="AY296" s="39" t="s">
        <v>76</v>
      </c>
    </row>
    <row r="297" spans="1:51" x14ac:dyDescent="0.2">
      <c r="A297" s="40" t="str">
        <f t="shared" si="4"/>
        <v>FRDIODOEstratoMedio Bajo</v>
      </c>
      <c r="B297" s="39">
        <v>296</v>
      </c>
      <c r="C297" s="39">
        <v>29</v>
      </c>
      <c r="D297" s="39">
        <v>-1.2883022879999999</v>
      </c>
      <c r="E297" s="39">
        <v>8.2148519000000003E-2</v>
      </c>
      <c r="F297" s="39">
        <v>0.38694979099999999</v>
      </c>
      <c r="G297" s="39">
        <v>-1.4493104269999999</v>
      </c>
      <c r="H297" s="39">
        <v>-1.1272941489999999</v>
      </c>
      <c r="I297" s="39">
        <v>0.51979651800000004</v>
      </c>
      <c r="J297" s="39">
        <v>0.45956085699999999</v>
      </c>
      <c r="K297" s="39">
        <v>0.58003218000000001</v>
      </c>
      <c r="L297" s="39">
        <v>0.720969152</v>
      </c>
      <c r="M297" s="39">
        <v>0.67790918</v>
      </c>
      <c r="N297" s="39">
        <v>0.76159843800000004</v>
      </c>
      <c r="O297" s="39">
        <v>-2</v>
      </c>
      <c r="P297" s="39">
        <v>-2</v>
      </c>
      <c r="Q297" s="39">
        <v>-2</v>
      </c>
      <c r="R297" s="39">
        <v>-2</v>
      </c>
      <c r="S297" s="39">
        <v>-2</v>
      </c>
      <c r="T297" s="39">
        <v>-2</v>
      </c>
      <c r="U297" s="39">
        <v>-1.5714563829999999</v>
      </c>
      <c r="V297" s="39">
        <v>-1.8800127790000001</v>
      </c>
      <c r="W297" s="39">
        <v>-1.071431764</v>
      </c>
      <c r="X297" s="39">
        <v>-0.16048052400000001</v>
      </c>
      <c r="Y297" s="39">
        <v>-0.39949981299999998</v>
      </c>
      <c r="Z297" s="39">
        <v>-2.2002567000000001E-2</v>
      </c>
      <c r="AA297" s="39">
        <v>-0.157961289</v>
      </c>
      <c r="AB297" s="39">
        <v>-0.33418637299999998</v>
      </c>
      <c r="AC297" s="39">
        <v>-2.2002567000000001E-2</v>
      </c>
      <c r="AD297" s="39">
        <v>-2</v>
      </c>
      <c r="AE297" s="39">
        <v>-2</v>
      </c>
      <c r="AF297" s="39">
        <v>-2</v>
      </c>
      <c r="AG297" s="39">
        <v>-1.89586188</v>
      </c>
      <c r="AH297" s="39">
        <v>-2</v>
      </c>
      <c r="AI297" s="39">
        <v>-1.763844213</v>
      </c>
      <c r="AJ297" s="39">
        <v>-1.048785904</v>
      </c>
      <c r="AK297" s="39">
        <v>-1.8456623329999999</v>
      </c>
      <c r="AL297" s="39">
        <v>-0.66134436799999996</v>
      </c>
      <c r="AM297" s="39">
        <v>-0.58143277400000004</v>
      </c>
      <c r="AN297" s="39">
        <v>-0.77283870200000004</v>
      </c>
      <c r="AO297" s="39">
        <v>-0.316229488</v>
      </c>
      <c r="AP297" s="39">
        <v>-2</v>
      </c>
      <c r="AQ297" s="39">
        <v>-2</v>
      </c>
      <c r="AR297" s="39">
        <v>-2</v>
      </c>
      <c r="AS297" s="39">
        <v>-0.70522705900000004</v>
      </c>
      <c r="AT297" s="39">
        <v>-0.79731637200000005</v>
      </c>
      <c r="AU297" s="39">
        <v>-0.59553448200000003</v>
      </c>
      <c r="AV297" s="39" t="s">
        <v>10</v>
      </c>
      <c r="AW297" s="39" t="s">
        <v>76</v>
      </c>
      <c r="AX297" s="39" t="s">
        <v>227</v>
      </c>
      <c r="AY297" s="39" t="s">
        <v>76</v>
      </c>
    </row>
    <row r="298" spans="1:51" x14ac:dyDescent="0.2">
      <c r="A298" s="40" t="str">
        <f t="shared" si="4"/>
        <v>FRDIODOEstratoBajo</v>
      </c>
      <c r="B298" s="39">
        <v>297</v>
      </c>
      <c r="C298" s="39">
        <v>86</v>
      </c>
      <c r="D298" s="39">
        <v>-1.1122926099999999</v>
      </c>
      <c r="E298" s="39">
        <v>3.1942768000000003E-2</v>
      </c>
      <c r="F298" s="39">
        <v>0.74613381000000001</v>
      </c>
      <c r="G298" s="39">
        <v>-1.174899285</v>
      </c>
      <c r="H298" s="39">
        <v>-1.049685934</v>
      </c>
      <c r="I298" s="39">
        <v>0.63524322200000005</v>
      </c>
      <c r="J298" s="39">
        <v>0.55787529899999999</v>
      </c>
      <c r="K298" s="39">
        <v>0.712611145</v>
      </c>
      <c r="L298" s="39">
        <v>0.79702146900000004</v>
      </c>
      <c r="M298" s="39">
        <v>0.74691050199999998</v>
      </c>
      <c r="N298" s="39">
        <v>0.84416298499999998</v>
      </c>
      <c r="O298" s="39">
        <v>-2</v>
      </c>
      <c r="P298" s="39">
        <v>-2</v>
      </c>
      <c r="Q298" s="39">
        <v>-2</v>
      </c>
      <c r="R298" s="39">
        <v>-2</v>
      </c>
      <c r="S298" s="39">
        <v>-2</v>
      </c>
      <c r="T298" s="39">
        <v>-2</v>
      </c>
      <c r="U298" s="39">
        <v>-1.1386231040000001</v>
      </c>
      <c r="V298" s="39">
        <v>-1.288675553</v>
      </c>
      <c r="W298" s="39">
        <v>-0.902013501</v>
      </c>
      <c r="X298" s="39">
        <v>-4.6533738999999998E-2</v>
      </c>
      <c r="Y298" s="39">
        <v>-7.6397269000000004E-2</v>
      </c>
      <c r="Z298" s="39">
        <v>0.14685037000000001</v>
      </c>
      <c r="AA298" s="39">
        <v>0.107226452</v>
      </c>
      <c r="AB298" s="39">
        <v>-4.5884276000000002E-2</v>
      </c>
      <c r="AC298" s="39">
        <v>0.42692317400000002</v>
      </c>
      <c r="AD298" s="39">
        <v>-2</v>
      </c>
      <c r="AE298" s="39">
        <v>-2</v>
      </c>
      <c r="AF298" s="39">
        <v>-2</v>
      </c>
      <c r="AG298" s="39">
        <v>-1.630918587</v>
      </c>
      <c r="AH298" s="39">
        <v>-1.848004515</v>
      </c>
      <c r="AI298" s="39">
        <v>-1.294020221</v>
      </c>
      <c r="AJ298" s="39">
        <v>-0.74123179800000005</v>
      </c>
      <c r="AK298" s="39">
        <v>-0.898174311</v>
      </c>
      <c r="AL298" s="39">
        <v>-0.652613259</v>
      </c>
      <c r="AM298" s="39">
        <v>-0.32358811999999998</v>
      </c>
      <c r="AN298" s="39">
        <v>-0.41091947299999998</v>
      </c>
      <c r="AO298" s="39">
        <v>-0.29317850299999998</v>
      </c>
      <c r="AP298" s="39">
        <v>-2</v>
      </c>
      <c r="AQ298" s="39">
        <v>-2</v>
      </c>
      <c r="AR298" s="39">
        <v>-2</v>
      </c>
      <c r="AS298" s="39">
        <v>-0.42737065600000002</v>
      </c>
      <c r="AT298" s="39">
        <v>-0.520065534</v>
      </c>
      <c r="AU298" s="39">
        <v>-0.39567451999999997</v>
      </c>
      <c r="AV298" s="39" t="s">
        <v>11</v>
      </c>
      <c r="AW298" s="39" t="s">
        <v>76</v>
      </c>
      <c r="AX298" s="39" t="s">
        <v>227</v>
      </c>
      <c r="AY298" s="39" t="s">
        <v>76</v>
      </c>
    </row>
    <row r="299" spans="1:51" x14ac:dyDescent="0.2">
      <c r="A299" s="40" t="str">
        <f t="shared" si="4"/>
        <v>FRDIODOESQA2</v>
      </c>
      <c r="B299" s="39">
        <v>298</v>
      </c>
      <c r="C299" s="39">
        <v>116</v>
      </c>
      <c r="D299" s="39">
        <v>-1.241023244</v>
      </c>
      <c r="E299" s="39">
        <v>8.2101197000000001E-2</v>
      </c>
      <c r="F299" s="39">
        <v>1.4483536509999999</v>
      </c>
      <c r="G299" s="39">
        <v>-1.401938632</v>
      </c>
      <c r="H299" s="39">
        <v>-1.0801078550000001</v>
      </c>
      <c r="I299" s="39">
        <v>0.56682061500000003</v>
      </c>
      <c r="J299" s="39">
        <v>0.44092755900000002</v>
      </c>
      <c r="K299" s="39">
        <v>0.69271367100000003</v>
      </c>
      <c r="L299" s="39">
        <v>0.75287490000000001</v>
      </c>
      <c r="M299" s="39">
        <v>0.66402376399999996</v>
      </c>
      <c r="N299" s="39">
        <v>0.83229422200000003</v>
      </c>
      <c r="O299" s="39">
        <v>-2</v>
      </c>
      <c r="P299" s="39">
        <v>-2</v>
      </c>
      <c r="Q299" s="39">
        <v>-2</v>
      </c>
      <c r="R299" s="39">
        <v>-2</v>
      </c>
      <c r="S299" s="39">
        <v>-2</v>
      </c>
      <c r="T299" s="39">
        <v>-2</v>
      </c>
      <c r="U299" s="39">
        <v>-1.1872292120000001</v>
      </c>
      <c r="V299" s="39">
        <v>-2</v>
      </c>
      <c r="W299" s="39">
        <v>-0.96606571299999999</v>
      </c>
      <c r="X299" s="39">
        <v>-1.8209942E-2</v>
      </c>
      <c r="Y299" s="39">
        <v>-0.25705790699999997</v>
      </c>
      <c r="Z299" s="39">
        <v>0.46420177899999998</v>
      </c>
      <c r="AA299" s="39">
        <v>0.12031428299999999</v>
      </c>
      <c r="AB299" s="39">
        <v>-0.15586024700000001</v>
      </c>
      <c r="AC299" s="39">
        <v>0.46420177899999998</v>
      </c>
      <c r="AD299" s="39">
        <v>-2</v>
      </c>
      <c r="AE299" s="39">
        <v>-2</v>
      </c>
      <c r="AF299" s="39">
        <v>-2</v>
      </c>
      <c r="AG299" s="39">
        <v>-2</v>
      </c>
      <c r="AH299" s="39">
        <v>-2</v>
      </c>
      <c r="AI299" s="39">
        <v>-1.132024301</v>
      </c>
      <c r="AJ299" s="39">
        <v>-0.99884737499999998</v>
      </c>
      <c r="AK299" s="39">
        <v>-1.208539708</v>
      </c>
      <c r="AL299" s="39">
        <v>-0.73344995999999996</v>
      </c>
      <c r="AM299" s="39">
        <v>-0.495273935</v>
      </c>
      <c r="AN299" s="39">
        <v>-0.69871138300000002</v>
      </c>
      <c r="AO299" s="39">
        <v>-0.30779825</v>
      </c>
      <c r="AP299" s="39">
        <v>-2</v>
      </c>
      <c r="AQ299" s="39">
        <v>-2</v>
      </c>
      <c r="AR299" s="39">
        <v>-2</v>
      </c>
      <c r="AS299" s="39">
        <v>-0.654443267</v>
      </c>
      <c r="AT299" s="39">
        <v>-0.83265385800000002</v>
      </c>
      <c r="AU299" s="39">
        <v>-0.39138890500000001</v>
      </c>
      <c r="AV299" s="39" t="s">
        <v>4</v>
      </c>
      <c r="AW299" s="39" t="s">
        <v>76</v>
      </c>
      <c r="AX299" s="39" t="s">
        <v>228</v>
      </c>
      <c r="AY299" s="39" t="s">
        <v>76</v>
      </c>
    </row>
    <row r="300" spans="1:51" x14ac:dyDescent="0.2">
      <c r="A300" s="40" t="str">
        <f t="shared" si="4"/>
        <v>FRDIODOESQC3</v>
      </c>
      <c r="B300" s="39">
        <v>299</v>
      </c>
      <c r="C300" s="39">
        <v>103</v>
      </c>
      <c r="D300" s="39">
        <v>-0.98868813099999997</v>
      </c>
      <c r="E300" s="39">
        <v>0.11523775999999999</v>
      </c>
      <c r="F300" s="39">
        <v>1.835660614</v>
      </c>
      <c r="G300" s="39">
        <v>-1.2145499900000001</v>
      </c>
      <c r="H300" s="39">
        <v>-0.76282627199999997</v>
      </c>
      <c r="I300" s="39">
        <v>0.78284720900000004</v>
      </c>
      <c r="J300" s="39">
        <v>0.56747720000000001</v>
      </c>
      <c r="K300" s="39">
        <v>0.99821721900000004</v>
      </c>
      <c r="L300" s="39">
        <v>0.88478653299999999</v>
      </c>
      <c r="M300" s="39">
        <v>0.75331082599999999</v>
      </c>
      <c r="N300" s="39">
        <v>0.999108212</v>
      </c>
      <c r="O300" s="39">
        <v>-2</v>
      </c>
      <c r="P300" s="39">
        <v>-2</v>
      </c>
      <c r="Q300" s="39">
        <v>-2</v>
      </c>
      <c r="R300" s="39">
        <v>-2</v>
      </c>
      <c r="S300" s="39">
        <v>-2</v>
      </c>
      <c r="T300" s="39">
        <v>-2</v>
      </c>
      <c r="U300" s="39">
        <v>-0.89698416000000003</v>
      </c>
      <c r="V300" s="39">
        <v>-1.4665118479999999</v>
      </c>
      <c r="W300" s="39">
        <v>-0.65134431100000001</v>
      </c>
      <c r="X300" s="39">
        <v>0.21607006500000001</v>
      </c>
      <c r="Y300" s="39">
        <v>-7.2251684999999996E-2</v>
      </c>
      <c r="Z300" s="39">
        <v>1.7167821480000001</v>
      </c>
      <c r="AA300" s="39">
        <v>0.62484199500000004</v>
      </c>
      <c r="AB300" s="39">
        <v>0.116352</v>
      </c>
      <c r="AC300" s="39">
        <v>1.7167821480000001</v>
      </c>
      <c r="AD300" s="39">
        <v>-2</v>
      </c>
      <c r="AE300" s="39">
        <v>-2</v>
      </c>
      <c r="AF300" s="39">
        <v>-1.9025631489999999</v>
      </c>
      <c r="AG300" s="39">
        <v>-1.287561803</v>
      </c>
      <c r="AH300" s="39">
        <v>-2</v>
      </c>
      <c r="AI300" s="39">
        <v>-0.86381528100000005</v>
      </c>
      <c r="AJ300" s="39">
        <v>-0.69837356699999997</v>
      </c>
      <c r="AK300" s="39">
        <v>-0.951803705</v>
      </c>
      <c r="AL300" s="39">
        <v>-0.37245509100000002</v>
      </c>
      <c r="AM300" s="39">
        <v>-0.159854356</v>
      </c>
      <c r="AN300" s="39">
        <v>-0.48930774999999999</v>
      </c>
      <c r="AO300" s="39">
        <v>1.4044500999999999E-2</v>
      </c>
      <c r="AP300" s="39">
        <v>-2</v>
      </c>
      <c r="AQ300" s="39">
        <v>-2</v>
      </c>
      <c r="AR300" s="39">
        <v>-1.459254965</v>
      </c>
      <c r="AS300" s="39">
        <v>-0.29155261900000001</v>
      </c>
      <c r="AT300" s="39">
        <v>-0.70103087799999997</v>
      </c>
      <c r="AU300" s="39">
        <v>-2.1459933E-2</v>
      </c>
      <c r="AV300" s="39" t="s">
        <v>5</v>
      </c>
      <c r="AW300" s="39" t="s">
        <v>76</v>
      </c>
      <c r="AX300" s="39" t="s">
        <v>228</v>
      </c>
      <c r="AY300" s="39" t="s">
        <v>76</v>
      </c>
    </row>
    <row r="301" spans="1:51" x14ac:dyDescent="0.2">
      <c r="A301" s="40" t="str">
        <f t="shared" si="4"/>
        <v>FRDIODOR24JR</v>
      </c>
      <c r="B301" s="39">
        <v>300</v>
      </c>
      <c r="C301" s="39">
        <v>96</v>
      </c>
      <c r="D301" s="39">
        <v>-1.034109851</v>
      </c>
      <c r="E301" s="39">
        <v>8.4469161000000001E-2</v>
      </c>
      <c r="F301" s="39">
        <v>1.2581060470000001</v>
      </c>
      <c r="G301" s="39">
        <v>-1.1996663649999999</v>
      </c>
      <c r="H301" s="39">
        <v>-0.86855333700000004</v>
      </c>
      <c r="I301" s="39">
        <v>0.57047524199999999</v>
      </c>
      <c r="J301" s="39">
        <v>0.41658921900000001</v>
      </c>
      <c r="K301" s="39">
        <v>0.72436126599999995</v>
      </c>
      <c r="L301" s="39">
        <v>0.75529811499999999</v>
      </c>
      <c r="M301" s="39">
        <v>0.64543723099999994</v>
      </c>
      <c r="N301" s="39">
        <v>0.85109415799999999</v>
      </c>
      <c r="O301" s="39">
        <v>-2</v>
      </c>
      <c r="P301" s="39">
        <v>-2</v>
      </c>
      <c r="Q301" s="39">
        <v>-2</v>
      </c>
      <c r="R301" s="39">
        <v>-2</v>
      </c>
      <c r="S301" s="39">
        <v>-2</v>
      </c>
      <c r="T301" s="39">
        <v>-2</v>
      </c>
      <c r="U301" s="39">
        <v>-0.87229932099999996</v>
      </c>
      <c r="V301" s="39">
        <v>-1.424144686</v>
      </c>
      <c r="W301" s="39">
        <v>-0.68809445000000002</v>
      </c>
      <c r="X301" s="39">
        <v>-2.4386641000000001E-2</v>
      </c>
      <c r="Y301" s="39">
        <v>-0.15927481900000001</v>
      </c>
      <c r="Z301" s="39">
        <v>0.46420177899999998</v>
      </c>
      <c r="AA301" s="39">
        <v>6.1594748999999997E-2</v>
      </c>
      <c r="AB301" s="39">
        <v>-0.15656969400000001</v>
      </c>
      <c r="AC301" s="39">
        <v>0.46420177899999998</v>
      </c>
      <c r="AD301" s="39">
        <v>-2</v>
      </c>
      <c r="AE301" s="39">
        <v>-2</v>
      </c>
      <c r="AF301" s="39">
        <v>-1.6219856260000001</v>
      </c>
      <c r="AG301" s="39">
        <v>-1.232734231</v>
      </c>
      <c r="AH301" s="39">
        <v>-1.847842075</v>
      </c>
      <c r="AI301" s="39">
        <v>-0.86896882600000003</v>
      </c>
      <c r="AJ301" s="39">
        <v>-0.71534004900000003</v>
      </c>
      <c r="AK301" s="39">
        <v>-0.865745875</v>
      </c>
      <c r="AL301" s="39">
        <v>-0.58957252900000001</v>
      </c>
      <c r="AM301" s="39">
        <v>-0.28354664200000002</v>
      </c>
      <c r="AN301" s="39">
        <v>-0.36160379300000001</v>
      </c>
      <c r="AO301" s="39">
        <v>-0.16322899099999999</v>
      </c>
      <c r="AP301" s="39">
        <v>-2</v>
      </c>
      <c r="AQ301" s="39">
        <v>-2</v>
      </c>
      <c r="AR301" s="39">
        <v>-1.291036375</v>
      </c>
      <c r="AS301" s="39">
        <v>-0.34527037599999999</v>
      </c>
      <c r="AT301" s="39">
        <v>-0.59855250400000004</v>
      </c>
      <c r="AU301" s="39">
        <v>-0.24158792900000001</v>
      </c>
      <c r="AV301" s="39" t="s">
        <v>2</v>
      </c>
      <c r="AW301" s="39" t="s">
        <v>76</v>
      </c>
      <c r="AX301" s="39" t="s">
        <v>229</v>
      </c>
      <c r="AY301" s="39" t="s">
        <v>76</v>
      </c>
    </row>
    <row r="302" spans="1:51" x14ac:dyDescent="0.2">
      <c r="A302" s="40" t="str">
        <f t="shared" si="4"/>
        <v>FRDIODOR24SR</v>
      </c>
      <c r="B302" s="39">
        <v>301</v>
      </c>
      <c r="C302" s="39">
        <v>123</v>
      </c>
      <c r="D302" s="39">
        <v>-1.1988724829999999</v>
      </c>
      <c r="E302" s="39">
        <v>7.6563678999999996E-2</v>
      </c>
      <c r="F302" s="39">
        <v>0.98899051500000001</v>
      </c>
      <c r="G302" s="39">
        <v>-1.3489345370000001</v>
      </c>
      <c r="H302" s="39">
        <v>-1.0488104279999999</v>
      </c>
      <c r="I302" s="39">
        <v>0.76720386600000001</v>
      </c>
      <c r="J302" s="39">
        <v>0.53938697199999996</v>
      </c>
      <c r="K302" s="39">
        <v>0.99502075999999995</v>
      </c>
      <c r="L302" s="39">
        <v>0.87590174499999995</v>
      </c>
      <c r="M302" s="39">
        <v>0.73442969199999997</v>
      </c>
      <c r="N302" s="39">
        <v>0.99750727299999997</v>
      </c>
      <c r="O302" s="39">
        <v>-2</v>
      </c>
      <c r="P302" s="39">
        <v>-2</v>
      </c>
      <c r="Q302" s="39">
        <v>-2</v>
      </c>
      <c r="R302" s="39">
        <v>-2</v>
      </c>
      <c r="S302" s="39">
        <v>-2</v>
      </c>
      <c r="T302" s="39">
        <v>-2</v>
      </c>
      <c r="U302" s="39">
        <v>-1.2307755499999999</v>
      </c>
      <c r="V302" s="39">
        <v>-2</v>
      </c>
      <c r="W302" s="39">
        <v>-0.94808233500000005</v>
      </c>
      <c r="X302" s="39">
        <v>0.22642810099999999</v>
      </c>
      <c r="Y302" s="39">
        <v>-7.5473921999999999E-2</v>
      </c>
      <c r="Z302" s="39">
        <v>1.7167821480000001</v>
      </c>
      <c r="AA302" s="39">
        <v>0.50121922399999996</v>
      </c>
      <c r="AB302" s="39">
        <v>0.19087416400000001</v>
      </c>
      <c r="AC302" s="39">
        <v>1.7167821480000001</v>
      </c>
      <c r="AD302" s="39">
        <v>-2</v>
      </c>
      <c r="AE302" s="39">
        <v>-2</v>
      </c>
      <c r="AF302" s="39">
        <v>-2</v>
      </c>
      <c r="AG302" s="39">
        <v>-2</v>
      </c>
      <c r="AH302" s="39">
        <v>-2</v>
      </c>
      <c r="AI302" s="39">
        <v>-1.44835702</v>
      </c>
      <c r="AJ302" s="39">
        <v>-0.94802451200000004</v>
      </c>
      <c r="AK302" s="39">
        <v>-1.102660011</v>
      </c>
      <c r="AL302" s="39">
        <v>-0.86044817799999995</v>
      </c>
      <c r="AM302" s="39">
        <v>-0.41985951300000002</v>
      </c>
      <c r="AN302" s="39">
        <v>-0.66377822900000005</v>
      </c>
      <c r="AO302" s="39">
        <v>-0.109551077</v>
      </c>
      <c r="AP302" s="39">
        <v>-2</v>
      </c>
      <c r="AQ302" s="39">
        <v>-2</v>
      </c>
      <c r="AR302" s="39">
        <v>-2</v>
      </c>
      <c r="AS302" s="39">
        <v>-0.62829080599999998</v>
      </c>
      <c r="AT302" s="39">
        <v>-0.82929676600000002</v>
      </c>
      <c r="AU302" s="39">
        <v>-0.408331361</v>
      </c>
      <c r="AV302" s="39" t="s">
        <v>3</v>
      </c>
      <c r="AW302" s="39" t="s">
        <v>76</v>
      </c>
      <c r="AX302" s="39" t="s">
        <v>229</v>
      </c>
      <c r="AY302" s="39" t="s">
        <v>76</v>
      </c>
    </row>
    <row r="303" spans="1:51" x14ac:dyDescent="0.2">
      <c r="A303" s="40" t="str">
        <f t="shared" si="4"/>
        <v>FRDIODOEXNRA2JR</v>
      </c>
      <c r="B303" s="39">
        <v>302</v>
      </c>
      <c r="C303" s="39">
        <v>55</v>
      </c>
      <c r="D303" s="39">
        <v>-1.0591169819999999</v>
      </c>
      <c r="E303" s="39">
        <v>0.110510384</v>
      </c>
      <c r="F303" s="39">
        <v>1.0789126010000001</v>
      </c>
      <c r="G303" s="39">
        <v>-1.2757133540000001</v>
      </c>
      <c r="H303" s="39">
        <v>-0.84252061</v>
      </c>
      <c r="I303" s="39">
        <v>0.651282892</v>
      </c>
      <c r="J303" s="39">
        <v>0.44025916399999998</v>
      </c>
      <c r="K303" s="39">
        <v>0.86230662000000002</v>
      </c>
      <c r="L303" s="39">
        <v>0.80702099800000004</v>
      </c>
      <c r="M303" s="39">
        <v>0.66352028100000005</v>
      </c>
      <c r="N303" s="39">
        <v>0.928604663</v>
      </c>
      <c r="O303" s="39">
        <v>-2</v>
      </c>
      <c r="P303" s="39">
        <v>-2</v>
      </c>
      <c r="Q303" s="39">
        <v>-2</v>
      </c>
      <c r="R303" s="39">
        <v>-2</v>
      </c>
      <c r="S303" s="39">
        <v>-2</v>
      </c>
      <c r="T303" s="39">
        <v>-2</v>
      </c>
      <c r="U303" s="39">
        <v>-1.005384048</v>
      </c>
      <c r="V303" s="39">
        <v>-1.821631319</v>
      </c>
      <c r="W303" s="39">
        <v>-0.70535641599999999</v>
      </c>
      <c r="X303" s="39">
        <v>6.0823901E-2</v>
      </c>
      <c r="Y303" s="39">
        <v>-0.24051661399999999</v>
      </c>
      <c r="Z303" s="39">
        <v>0.46420177899999998</v>
      </c>
      <c r="AA303" s="39">
        <v>0.24248761099999999</v>
      </c>
      <c r="AB303" s="39">
        <v>-0.153991875</v>
      </c>
      <c r="AC303" s="39">
        <v>0.46420177899999998</v>
      </c>
      <c r="AD303" s="39">
        <v>-2</v>
      </c>
      <c r="AE303" s="39">
        <v>-2</v>
      </c>
      <c r="AF303" s="39">
        <v>-1.9864377019999999</v>
      </c>
      <c r="AG303" s="39">
        <v>-1.249567291</v>
      </c>
      <c r="AH303" s="39">
        <v>-2</v>
      </c>
      <c r="AI303" s="39">
        <v>-0.79885625800000004</v>
      </c>
      <c r="AJ303" s="39">
        <v>-0.74992006700000002</v>
      </c>
      <c r="AK303" s="39">
        <v>-0.85553040999999996</v>
      </c>
      <c r="AL303" s="39">
        <v>-0.60566570099999995</v>
      </c>
      <c r="AM303" s="39">
        <v>-0.27845182699999999</v>
      </c>
      <c r="AN303" s="39">
        <v>-0.43637725700000002</v>
      </c>
      <c r="AO303" s="39">
        <v>-0.14989044100000001</v>
      </c>
      <c r="AP303" s="39">
        <v>-2</v>
      </c>
      <c r="AQ303" s="39">
        <v>-2</v>
      </c>
      <c r="AR303" s="39">
        <v>-1.780098604</v>
      </c>
      <c r="AS303" s="39">
        <v>-0.32869251700000002</v>
      </c>
      <c r="AT303" s="39">
        <v>-0.70664141199999997</v>
      </c>
      <c r="AU303" s="39">
        <v>-0.16784927399999999</v>
      </c>
      <c r="AV303" s="39" t="s">
        <v>230</v>
      </c>
      <c r="AW303" s="39" t="s">
        <v>76</v>
      </c>
      <c r="AX303" s="39" t="s">
        <v>231</v>
      </c>
      <c r="AY303" s="39" t="s">
        <v>76</v>
      </c>
    </row>
    <row r="304" spans="1:51" x14ac:dyDescent="0.2">
      <c r="A304" s="40" t="str">
        <f t="shared" si="4"/>
        <v>FRDIODOEXNRA2SR</v>
      </c>
      <c r="B304" s="39">
        <v>303</v>
      </c>
      <c r="C304" s="39">
        <v>61</v>
      </c>
      <c r="D304" s="39">
        <v>-1.431396221</v>
      </c>
      <c r="E304" s="39">
        <v>9.5028715E-2</v>
      </c>
      <c r="F304" s="39">
        <v>1.393001537</v>
      </c>
      <c r="G304" s="39">
        <v>-1.6176490800000001</v>
      </c>
      <c r="H304" s="39">
        <v>-1.2451433620000001</v>
      </c>
      <c r="I304" s="39">
        <v>0.41678010700000001</v>
      </c>
      <c r="J304" s="39">
        <v>0.28677848099999997</v>
      </c>
      <c r="K304" s="39">
        <v>0.54678173399999996</v>
      </c>
      <c r="L304" s="39">
        <v>0.645585089</v>
      </c>
      <c r="M304" s="39">
        <v>0.53551702199999995</v>
      </c>
      <c r="N304" s="39">
        <v>0.73944691100000004</v>
      </c>
      <c r="O304" s="39">
        <v>-2</v>
      </c>
      <c r="P304" s="39">
        <v>-2</v>
      </c>
      <c r="Q304" s="39">
        <v>-2</v>
      </c>
      <c r="R304" s="39">
        <v>-2</v>
      </c>
      <c r="S304" s="39">
        <v>-2</v>
      </c>
      <c r="T304" s="39">
        <v>-2</v>
      </c>
      <c r="U304" s="39">
        <v>-2</v>
      </c>
      <c r="V304" s="39">
        <v>-2</v>
      </c>
      <c r="W304" s="39">
        <v>-1.100678917</v>
      </c>
      <c r="X304" s="39">
        <v>-0.41260026599999999</v>
      </c>
      <c r="Y304" s="39">
        <v>-0.634945129</v>
      </c>
      <c r="Z304" s="39">
        <v>0.25296005700000002</v>
      </c>
      <c r="AA304" s="39">
        <v>-0.40400693300000001</v>
      </c>
      <c r="AB304" s="39">
        <v>-0.613024915</v>
      </c>
      <c r="AC304" s="39">
        <v>0.25296005700000002</v>
      </c>
      <c r="AD304" s="39">
        <v>-2</v>
      </c>
      <c r="AE304" s="39">
        <v>-2</v>
      </c>
      <c r="AF304" s="39">
        <v>-2</v>
      </c>
      <c r="AG304" s="39">
        <v>-2</v>
      </c>
      <c r="AH304" s="39">
        <v>-2</v>
      </c>
      <c r="AI304" s="39">
        <v>-1.531055091</v>
      </c>
      <c r="AJ304" s="39">
        <v>-1.182856914</v>
      </c>
      <c r="AK304" s="39">
        <v>-2</v>
      </c>
      <c r="AL304" s="39">
        <v>-0.94480901100000003</v>
      </c>
      <c r="AM304" s="39">
        <v>-0.87540951899999997</v>
      </c>
      <c r="AN304" s="39">
        <v>-1.0685760289999999</v>
      </c>
      <c r="AO304" s="39">
        <v>-0.49511008400000001</v>
      </c>
      <c r="AP304" s="39">
        <v>-2</v>
      </c>
      <c r="AQ304" s="39">
        <v>-2</v>
      </c>
      <c r="AR304" s="39">
        <v>-2</v>
      </c>
      <c r="AS304" s="39">
        <v>-0.93328056199999998</v>
      </c>
      <c r="AT304" s="39">
        <v>-1.0965790230000001</v>
      </c>
      <c r="AU304" s="39">
        <v>-0.64449461799999996</v>
      </c>
      <c r="AV304" s="39" t="s">
        <v>232</v>
      </c>
      <c r="AW304" s="39" t="s">
        <v>76</v>
      </c>
      <c r="AX304" s="39" t="s">
        <v>231</v>
      </c>
      <c r="AY304" s="39" t="s">
        <v>76</v>
      </c>
    </row>
    <row r="305" spans="1:51" x14ac:dyDescent="0.2">
      <c r="A305" s="40" t="str">
        <f t="shared" si="4"/>
        <v>FRDIODOEXNRC3JR</v>
      </c>
      <c r="B305" s="39">
        <v>304</v>
      </c>
      <c r="C305" s="39">
        <v>41</v>
      </c>
      <c r="D305" s="39">
        <v>-0.997689571</v>
      </c>
      <c r="E305" s="39">
        <v>0.102850391</v>
      </c>
      <c r="F305" s="39">
        <v>0.98059565299999996</v>
      </c>
      <c r="G305" s="39">
        <v>-1.1992726339999999</v>
      </c>
      <c r="H305" s="39">
        <v>-0.79610650900000002</v>
      </c>
      <c r="I305" s="39">
        <v>0.46452900699999999</v>
      </c>
      <c r="J305" s="39">
        <v>0.28275570900000002</v>
      </c>
      <c r="K305" s="39">
        <v>0.64630230399999999</v>
      </c>
      <c r="L305" s="39">
        <v>0.68156364800000002</v>
      </c>
      <c r="M305" s="39">
        <v>0.53174778700000003</v>
      </c>
      <c r="N305" s="39">
        <v>0.80392929099999999</v>
      </c>
      <c r="O305" s="39">
        <v>-2</v>
      </c>
      <c r="P305" s="39">
        <v>-2</v>
      </c>
      <c r="Q305" s="39">
        <v>-1.999839822</v>
      </c>
      <c r="R305" s="39">
        <v>-2</v>
      </c>
      <c r="S305" s="39">
        <v>-2</v>
      </c>
      <c r="T305" s="39">
        <v>-1.942130487</v>
      </c>
      <c r="U305" s="39">
        <v>-0.87034673100000004</v>
      </c>
      <c r="V305" s="39">
        <v>-1.463272219</v>
      </c>
      <c r="W305" s="39">
        <v>-0.596004125</v>
      </c>
      <c r="X305" s="39">
        <v>-0.14350288999999999</v>
      </c>
      <c r="Y305" s="39">
        <v>-0.21570936199999999</v>
      </c>
      <c r="Z305" s="39">
        <v>0.19110908099999999</v>
      </c>
      <c r="AA305" s="39">
        <v>-0.109610231</v>
      </c>
      <c r="AB305" s="39">
        <v>-0.15729959800000001</v>
      </c>
      <c r="AC305" s="39">
        <v>0.19110908099999999</v>
      </c>
      <c r="AD305" s="39">
        <v>-1.9094242850000001</v>
      </c>
      <c r="AE305" s="39">
        <v>-2</v>
      </c>
      <c r="AF305" s="39">
        <v>-1.4495032960000001</v>
      </c>
      <c r="AG305" s="39">
        <v>-1.2532328740000001</v>
      </c>
      <c r="AH305" s="39">
        <v>-1.5910773030000001</v>
      </c>
      <c r="AI305" s="39">
        <v>-0.78409786000000004</v>
      </c>
      <c r="AJ305" s="39">
        <v>-0.69568117100000004</v>
      </c>
      <c r="AK305" s="39">
        <v>-1.2390924569999999</v>
      </c>
      <c r="AL305" s="39">
        <v>-0.33362397799999999</v>
      </c>
      <c r="AM305" s="39">
        <v>-0.33042396699999999</v>
      </c>
      <c r="AN305" s="39">
        <v>-0.69782039900000004</v>
      </c>
      <c r="AO305" s="39">
        <v>0.19110908099999999</v>
      </c>
      <c r="AP305" s="39">
        <v>-1.6621627029999999</v>
      </c>
      <c r="AQ305" s="39">
        <v>-2</v>
      </c>
      <c r="AR305" s="39">
        <v>-1.2866853840000001</v>
      </c>
      <c r="AS305" s="39">
        <v>-0.39493060600000002</v>
      </c>
      <c r="AT305" s="39">
        <v>-0.78544425200000001</v>
      </c>
      <c r="AU305" s="39">
        <v>-0.13336363100000001</v>
      </c>
      <c r="AV305" s="39" t="s">
        <v>233</v>
      </c>
      <c r="AW305" s="39" t="s">
        <v>76</v>
      </c>
      <c r="AX305" s="39" t="s">
        <v>231</v>
      </c>
      <c r="AY305" s="39" t="s">
        <v>76</v>
      </c>
    </row>
    <row r="306" spans="1:51" x14ac:dyDescent="0.2">
      <c r="A306" s="40" t="str">
        <f t="shared" si="4"/>
        <v>FRDIODOEXNRC3SR</v>
      </c>
      <c r="B306" s="39">
        <v>305</v>
      </c>
      <c r="C306" s="39">
        <v>62</v>
      </c>
      <c r="D306" s="39">
        <v>-0.98267396100000004</v>
      </c>
      <c r="E306" s="39">
        <v>0.162585959</v>
      </c>
      <c r="F306" s="39">
        <v>1.7110006639999999</v>
      </c>
      <c r="G306" s="39">
        <v>-1.301336585</v>
      </c>
      <c r="H306" s="39">
        <v>-0.66401133700000003</v>
      </c>
      <c r="I306" s="39">
        <v>1.0065624</v>
      </c>
      <c r="J306" s="39">
        <v>0.62472753400000003</v>
      </c>
      <c r="K306" s="39">
        <v>1.3883972659999999</v>
      </c>
      <c r="L306" s="39">
        <v>1.0032758340000001</v>
      </c>
      <c r="M306" s="39">
        <v>0.79039707400000003</v>
      </c>
      <c r="N306" s="39">
        <v>1.178302706</v>
      </c>
      <c r="O306" s="39">
        <v>-2</v>
      </c>
      <c r="P306" s="39">
        <v>-2</v>
      </c>
      <c r="Q306" s="39">
        <v>-2</v>
      </c>
      <c r="R306" s="39">
        <v>-2</v>
      </c>
      <c r="S306" s="39">
        <v>-2</v>
      </c>
      <c r="T306" s="39">
        <v>-2</v>
      </c>
      <c r="U306" s="39">
        <v>-0.93850289799999997</v>
      </c>
      <c r="V306" s="39">
        <v>-2</v>
      </c>
      <c r="W306" s="39">
        <v>-0.40318455600000003</v>
      </c>
      <c r="X306" s="39">
        <v>0.62534416299999995</v>
      </c>
      <c r="Y306" s="39">
        <v>0.115483766</v>
      </c>
      <c r="Z306" s="39">
        <v>1.7167821480000001</v>
      </c>
      <c r="AA306" s="39">
        <v>0.85347599100000004</v>
      </c>
      <c r="AB306" s="39">
        <v>0.201195508</v>
      </c>
      <c r="AC306" s="39">
        <v>1.7167821480000001</v>
      </c>
      <c r="AD306" s="39">
        <v>-2</v>
      </c>
      <c r="AE306" s="39">
        <v>-2</v>
      </c>
      <c r="AF306" s="39">
        <v>-2</v>
      </c>
      <c r="AG306" s="39">
        <v>-2</v>
      </c>
      <c r="AH306" s="39">
        <v>-2</v>
      </c>
      <c r="AI306" s="39">
        <v>-0.82410633600000005</v>
      </c>
      <c r="AJ306" s="39">
        <v>-0.706056079</v>
      </c>
      <c r="AK306" s="39">
        <v>-1.2882489989999999</v>
      </c>
      <c r="AL306" s="39">
        <v>-0.133318307</v>
      </c>
      <c r="AM306" s="39">
        <v>-7.6427064000000003E-2</v>
      </c>
      <c r="AN306" s="39">
        <v>-0.69499530200000004</v>
      </c>
      <c r="AO306" s="39">
        <v>1.180851375</v>
      </c>
      <c r="AP306" s="39">
        <v>-2</v>
      </c>
      <c r="AQ306" s="39">
        <v>-2</v>
      </c>
      <c r="AR306" s="39">
        <v>-1.29577104</v>
      </c>
      <c r="AS306" s="39">
        <v>-0.20003242700000001</v>
      </c>
      <c r="AT306" s="39">
        <v>-0.79077545599999999</v>
      </c>
      <c r="AU306" s="39">
        <v>0.218335961</v>
      </c>
      <c r="AV306" s="39" t="s">
        <v>235</v>
      </c>
      <c r="AW306" s="39" t="s">
        <v>76</v>
      </c>
      <c r="AX306" s="39" t="s">
        <v>231</v>
      </c>
      <c r="AY306" s="39" t="s">
        <v>76</v>
      </c>
    </row>
    <row r="307" spans="1:51" x14ac:dyDescent="0.2">
      <c r="A307" s="40" t="str">
        <f t="shared" si="4"/>
        <v>FRDIODOEQP1</v>
      </c>
      <c r="B307" s="39">
        <v>306</v>
      </c>
      <c r="C307" s="39">
        <v>113</v>
      </c>
      <c r="D307" s="39">
        <v>-1.1537996230000001</v>
      </c>
      <c r="E307" s="39">
        <v>7.9797853000000002E-2</v>
      </c>
      <c r="F307" s="39">
        <v>0.98870703800000004</v>
      </c>
      <c r="G307" s="39">
        <v>-1.3102005409999999</v>
      </c>
      <c r="H307" s="39">
        <v>-0.99739870500000005</v>
      </c>
      <c r="I307" s="39">
        <v>0.75293078599999996</v>
      </c>
      <c r="J307" s="39">
        <v>0.65042815499999995</v>
      </c>
      <c r="K307" s="39">
        <v>0.85543341799999995</v>
      </c>
      <c r="L307" s="39">
        <v>0.86771584400000001</v>
      </c>
      <c r="M307" s="39">
        <v>0.80649126100000001</v>
      </c>
      <c r="N307" s="39">
        <v>0.92489643700000002</v>
      </c>
      <c r="O307" s="39">
        <v>-2</v>
      </c>
      <c r="P307" s="39">
        <v>-2</v>
      </c>
      <c r="Q307" s="39">
        <v>-2</v>
      </c>
      <c r="R307" s="39">
        <v>-2</v>
      </c>
      <c r="S307" s="39">
        <v>-2</v>
      </c>
      <c r="T307" s="39">
        <v>-2</v>
      </c>
      <c r="U307" s="39">
        <v>-1.2075913220000001</v>
      </c>
      <c r="V307" s="39">
        <v>-1.8566250710000001</v>
      </c>
      <c r="W307" s="39">
        <v>-1.0069633419999999</v>
      </c>
      <c r="X307" s="39">
        <v>0.22476236899999999</v>
      </c>
      <c r="Y307" s="39">
        <v>-3.5249989000000002E-2</v>
      </c>
      <c r="Z307" s="39">
        <v>1.1246030460000001</v>
      </c>
      <c r="AA307" s="39">
        <v>0.30586485200000002</v>
      </c>
      <c r="AB307" s="39">
        <v>0.17898629399999999</v>
      </c>
      <c r="AC307" s="39">
        <v>1.6436310519999999</v>
      </c>
      <c r="AD307" s="39">
        <v>-2</v>
      </c>
      <c r="AE307" s="39">
        <v>-2</v>
      </c>
      <c r="AF307" s="39">
        <v>-2</v>
      </c>
      <c r="AG307" s="39">
        <v>-1.9785390030000001</v>
      </c>
      <c r="AH307" s="39">
        <v>-2</v>
      </c>
      <c r="AI307" s="39">
        <v>-1.1543703830000001</v>
      </c>
      <c r="AJ307" s="39">
        <v>-0.97993259499999996</v>
      </c>
      <c r="AK307" s="39">
        <v>-1.1135395729999999</v>
      </c>
      <c r="AL307" s="39">
        <v>-0.70787821799999995</v>
      </c>
      <c r="AM307" s="39">
        <v>-0.28109597600000003</v>
      </c>
      <c r="AN307" s="39">
        <v>-0.40315831400000002</v>
      </c>
      <c r="AO307" s="39">
        <v>-0.15861077400000001</v>
      </c>
      <c r="AP307" s="39">
        <v>-2</v>
      </c>
      <c r="AQ307" s="39">
        <v>-2</v>
      </c>
      <c r="AR307" s="39">
        <v>-2</v>
      </c>
      <c r="AS307" s="39">
        <v>-0.39541897399999998</v>
      </c>
      <c r="AT307" s="39">
        <v>-0.70153021299999996</v>
      </c>
      <c r="AU307" s="39">
        <v>-0.22755368600000001</v>
      </c>
      <c r="AV307" s="39">
        <v>1</v>
      </c>
      <c r="AW307" s="39" t="s">
        <v>76</v>
      </c>
      <c r="AX307" s="39" t="s">
        <v>236</v>
      </c>
      <c r="AY307" s="39" t="s">
        <v>76</v>
      </c>
    </row>
    <row r="308" spans="1:51" x14ac:dyDescent="0.2">
      <c r="A308" s="40" t="str">
        <f t="shared" si="4"/>
        <v>FRDIODOEQP2</v>
      </c>
      <c r="B308" s="39">
        <v>307</v>
      </c>
      <c r="C308" s="39">
        <v>106</v>
      </c>
      <c r="D308" s="39">
        <v>-1.0364720030000001</v>
      </c>
      <c r="E308" s="39">
        <v>7.5129139999999997E-2</v>
      </c>
      <c r="F308" s="39">
        <v>1.3760488070000001</v>
      </c>
      <c r="G308" s="39">
        <v>-1.183722411</v>
      </c>
      <c r="H308" s="39">
        <v>-0.88922159499999998</v>
      </c>
      <c r="I308" s="39">
        <v>0.47709422000000001</v>
      </c>
      <c r="J308" s="39">
        <v>0.45079846400000001</v>
      </c>
      <c r="K308" s="39">
        <v>0.50338997600000002</v>
      </c>
      <c r="L308" s="39">
        <v>0.69072007400000002</v>
      </c>
      <c r="M308" s="39">
        <v>0.67141526900000004</v>
      </c>
      <c r="N308" s="39">
        <v>0.70949980700000004</v>
      </c>
      <c r="O308" s="39">
        <v>-2</v>
      </c>
      <c r="P308" s="39">
        <v>-2</v>
      </c>
      <c r="Q308" s="39">
        <v>-2</v>
      </c>
      <c r="R308" s="39">
        <v>-2</v>
      </c>
      <c r="S308" s="39">
        <v>-2</v>
      </c>
      <c r="T308" s="39">
        <v>-2</v>
      </c>
      <c r="U308" s="39">
        <v>-0.84921620900000006</v>
      </c>
      <c r="V308" s="39">
        <v>-0.94803784999999996</v>
      </c>
      <c r="W308" s="39">
        <v>-0.751149136</v>
      </c>
      <c r="X308" s="39">
        <v>-0.147684433</v>
      </c>
      <c r="Y308" s="39">
        <v>-0.29308340300000002</v>
      </c>
      <c r="Z308" s="39">
        <v>0.56846867199999995</v>
      </c>
      <c r="AA308" s="39">
        <v>-4.0452390999999997E-2</v>
      </c>
      <c r="AB308" s="39">
        <v>-0.17112615</v>
      </c>
      <c r="AC308" s="39">
        <v>0.56846867199999995</v>
      </c>
      <c r="AD308" s="39">
        <v>-2</v>
      </c>
      <c r="AE308" s="39">
        <v>-2</v>
      </c>
      <c r="AF308" s="39">
        <v>-1.6509440150000001</v>
      </c>
      <c r="AG308" s="39">
        <v>-0.94805878499999996</v>
      </c>
      <c r="AH308" s="39">
        <v>-1.2913016470000001</v>
      </c>
      <c r="AI308" s="39">
        <v>-0.86501808700000005</v>
      </c>
      <c r="AJ308" s="39">
        <v>-0.74216952599999997</v>
      </c>
      <c r="AK308" s="39">
        <v>-0.85492054399999995</v>
      </c>
      <c r="AL308" s="39">
        <v>-0.64903671900000004</v>
      </c>
      <c r="AM308" s="39">
        <v>-0.40361490300000002</v>
      </c>
      <c r="AN308" s="39">
        <v>-0.64836882399999995</v>
      </c>
      <c r="AO308" s="39">
        <v>-0.293339819</v>
      </c>
      <c r="AP308" s="39">
        <v>-2</v>
      </c>
      <c r="AQ308" s="39">
        <v>-2</v>
      </c>
      <c r="AR308" s="39">
        <v>-1.1706516229999999</v>
      </c>
      <c r="AS308" s="39">
        <v>-0.60669019899999999</v>
      </c>
      <c r="AT308" s="39">
        <v>-0.65616818300000002</v>
      </c>
      <c r="AU308" s="39">
        <v>-0.40320046700000001</v>
      </c>
      <c r="AV308" s="39">
        <v>2</v>
      </c>
      <c r="AW308" s="39" t="s">
        <v>76</v>
      </c>
      <c r="AX308" s="39" t="s">
        <v>236</v>
      </c>
      <c r="AY308" s="39" t="s">
        <v>76</v>
      </c>
    </row>
    <row r="309" spans="1:51" x14ac:dyDescent="0.2">
      <c r="A309" s="40" t="str">
        <f t="shared" si="4"/>
        <v>EFUEVARtotal</v>
      </c>
      <c r="B309" s="39">
        <v>308</v>
      </c>
      <c r="C309" s="39">
        <v>189</v>
      </c>
      <c r="D309" s="39">
        <v>-7.1728413000000005E-2</v>
      </c>
      <c r="E309" s="39">
        <v>2.0455852E-2</v>
      </c>
      <c r="F309" s="39">
        <v>1.4873037629999999</v>
      </c>
      <c r="G309" s="39">
        <v>-0.111821146</v>
      </c>
      <c r="H309" s="39">
        <v>-3.1635679E-2</v>
      </c>
      <c r="I309" s="39">
        <v>5.5830095000000003E-2</v>
      </c>
      <c r="J309" s="39">
        <v>3.5307511999999999E-2</v>
      </c>
      <c r="K309" s="39">
        <v>7.6352677999999993E-2</v>
      </c>
      <c r="L309" s="39">
        <v>0.236283929</v>
      </c>
      <c r="M309" s="39">
        <v>0.18790293199999999</v>
      </c>
      <c r="N309" s="39">
        <v>0.27631988400000002</v>
      </c>
      <c r="O309" s="39">
        <v>-0.58483208099999995</v>
      </c>
      <c r="P309" s="39">
        <v>-1.04261</v>
      </c>
      <c r="Q309" s="39">
        <v>-0.42113630299999999</v>
      </c>
      <c r="R309" s="39">
        <v>-0.45237992900000001</v>
      </c>
      <c r="S309" s="39">
        <v>-1.0257333870000001</v>
      </c>
      <c r="T309" s="39">
        <v>-0.36835976100000001</v>
      </c>
      <c r="U309" s="39">
        <v>-5.4701646E-2</v>
      </c>
      <c r="V309" s="39">
        <v>-0.108224325</v>
      </c>
      <c r="W309" s="39">
        <v>-9.8016460000000007E-3</v>
      </c>
      <c r="X309" s="39">
        <v>0.28422727399999997</v>
      </c>
      <c r="Y309" s="39">
        <v>0.178804677</v>
      </c>
      <c r="Z309" s="39">
        <v>0.56176000000000004</v>
      </c>
      <c r="AA309" s="39">
        <v>0.29990534400000002</v>
      </c>
      <c r="AB309" s="39">
        <v>0.26710847300000001</v>
      </c>
      <c r="AC309" s="39">
        <v>0.56176000000000004</v>
      </c>
      <c r="AD309" s="39">
        <v>-0.23162458799999999</v>
      </c>
      <c r="AE309" s="39">
        <v>-0.30705789900000002</v>
      </c>
      <c r="AF309" s="39">
        <v>-0.17663024399999999</v>
      </c>
      <c r="AG309" s="39">
        <v>-0.10903186300000001</v>
      </c>
      <c r="AH309" s="39">
        <v>-0.153744243</v>
      </c>
      <c r="AI309" s="39">
        <v>-6.119496E-2</v>
      </c>
      <c r="AJ309" s="39">
        <v>-8.9922930000000002E-3</v>
      </c>
      <c r="AK309" s="39">
        <v>-3.8558863999999998E-2</v>
      </c>
      <c r="AL309" s="39">
        <v>4.0423232000000003E-2</v>
      </c>
      <c r="AM309" s="39">
        <v>9.9719066999999995E-2</v>
      </c>
      <c r="AN309" s="39">
        <v>6.1655715999999999E-2</v>
      </c>
      <c r="AO309" s="39">
        <v>0.16840387400000001</v>
      </c>
      <c r="AP309" s="39">
        <v>-0.20593839999999999</v>
      </c>
      <c r="AQ309" s="39">
        <v>-0.233318472</v>
      </c>
      <c r="AR309" s="39">
        <v>-0.14484275299999999</v>
      </c>
      <c r="AS309" s="39">
        <v>7.4953294000000004E-2</v>
      </c>
      <c r="AT309" s="39">
        <v>2.6577940000000001E-2</v>
      </c>
      <c r="AU309" s="39">
        <v>0.12550471499999999</v>
      </c>
      <c r="AV309" s="39" t="s">
        <v>224</v>
      </c>
      <c r="AW309" s="39" t="s">
        <v>241</v>
      </c>
      <c r="AX309" s="39" t="s">
        <v>0</v>
      </c>
      <c r="AY309" s="39" t="s">
        <v>241</v>
      </c>
    </row>
    <row r="310" spans="1:51" x14ac:dyDescent="0.2">
      <c r="A310" s="40" t="str">
        <f t="shared" si="4"/>
        <v>EFUGEDAD6-11m</v>
      </c>
      <c r="B310" s="39">
        <v>309</v>
      </c>
      <c r="C310" s="39">
        <v>62</v>
      </c>
      <c r="D310" s="39">
        <v>-0.18864070299999999</v>
      </c>
      <c r="E310" s="39">
        <v>4.2043151000000001E-2</v>
      </c>
      <c r="F310" s="39">
        <v>2.0553308129999999</v>
      </c>
      <c r="G310" s="39">
        <v>-0.27104376400000002</v>
      </c>
      <c r="H310" s="39">
        <v>-0.10623764199999999</v>
      </c>
      <c r="I310" s="39">
        <v>5.6327926E-2</v>
      </c>
      <c r="J310" s="39">
        <v>3.0185052E-2</v>
      </c>
      <c r="K310" s="39">
        <v>8.2470799999999997E-2</v>
      </c>
      <c r="L310" s="39">
        <v>0.23733505099999999</v>
      </c>
      <c r="M310" s="39">
        <v>0.17373845900000001</v>
      </c>
      <c r="N310" s="39">
        <v>0.28717729800000003</v>
      </c>
      <c r="O310" s="39">
        <v>-0.78148316200000001</v>
      </c>
      <c r="P310" s="39">
        <v>-0.78598000000000001</v>
      </c>
      <c r="Q310" s="39">
        <v>-0.49497501999999999</v>
      </c>
      <c r="R310" s="39">
        <v>-0.59762642099999996</v>
      </c>
      <c r="S310" s="39">
        <v>-0.78598000000000001</v>
      </c>
      <c r="T310" s="39">
        <v>-0.441923542</v>
      </c>
      <c r="U310" s="39">
        <v>-0.231752025</v>
      </c>
      <c r="V310" s="39">
        <v>-0.30683443700000002</v>
      </c>
      <c r="W310" s="39">
        <v>-6.7867276000000004E-2</v>
      </c>
      <c r="X310" s="39">
        <v>0.284018822</v>
      </c>
      <c r="Y310" s="39">
        <v>6.7518884000000001E-2</v>
      </c>
      <c r="Z310" s="39">
        <v>0.36697000000000002</v>
      </c>
      <c r="AA310" s="39">
        <v>0.29320469799999999</v>
      </c>
      <c r="AB310" s="39">
        <v>9.1583636999999996E-2</v>
      </c>
      <c r="AC310" s="39">
        <v>0.36697000000000002</v>
      </c>
      <c r="AD310" s="39">
        <v>-0.33356107800000001</v>
      </c>
      <c r="AE310" s="39">
        <v>-0.46156728499999999</v>
      </c>
      <c r="AF310" s="39">
        <v>-0.306763077</v>
      </c>
      <c r="AG310" s="39">
        <v>-0.27159793100000001</v>
      </c>
      <c r="AH310" s="39">
        <v>-0.327634439</v>
      </c>
      <c r="AI310" s="39">
        <v>-0.223806586</v>
      </c>
      <c r="AJ310" s="39">
        <v>-0.21034544599999999</v>
      </c>
      <c r="AK310" s="39">
        <v>-0.26125719800000002</v>
      </c>
      <c r="AL310" s="39">
        <v>-1.5684743000000001E-2</v>
      </c>
      <c r="AM310" s="39">
        <v>-8.6572839999999995E-3</v>
      </c>
      <c r="AN310" s="39">
        <v>-0.106538363</v>
      </c>
      <c r="AO310" s="39">
        <v>0.22219099</v>
      </c>
      <c r="AP310" s="39">
        <v>-0.31412826900000002</v>
      </c>
      <c r="AQ310" s="39">
        <v>-0.40727556300000001</v>
      </c>
      <c r="AR310" s="39">
        <v>-0.27452357199999999</v>
      </c>
      <c r="AS310" s="39">
        <v>-1.7823285000000001E-2</v>
      </c>
      <c r="AT310" s="39">
        <v>-0.19279861400000001</v>
      </c>
      <c r="AU310" s="39">
        <v>6.6150825999999996E-2</v>
      </c>
      <c r="AV310" s="39" t="s">
        <v>13</v>
      </c>
      <c r="AW310" s="39" t="s">
        <v>241</v>
      </c>
      <c r="AX310" s="39" t="s">
        <v>225</v>
      </c>
      <c r="AY310" s="39" t="s">
        <v>241</v>
      </c>
    </row>
    <row r="311" spans="1:51" x14ac:dyDescent="0.2">
      <c r="A311" s="40" t="str">
        <f t="shared" si="4"/>
        <v>EFUGEDAD12-17m</v>
      </c>
      <c r="B311" s="39">
        <v>310</v>
      </c>
      <c r="C311" s="39">
        <v>79</v>
      </c>
      <c r="D311" s="39">
        <v>-4.9906539E-2</v>
      </c>
      <c r="E311" s="39">
        <v>2.7830746E-2</v>
      </c>
      <c r="F311" s="39">
        <v>1.01581074</v>
      </c>
      <c r="G311" s="39">
        <v>-0.1044538</v>
      </c>
      <c r="H311" s="39">
        <v>4.6407210000000004E-3</v>
      </c>
      <c r="I311" s="39">
        <v>6.3057203000000006E-2</v>
      </c>
      <c r="J311" s="39">
        <v>2.1579035999999999E-2</v>
      </c>
      <c r="K311" s="39">
        <v>0.104535369</v>
      </c>
      <c r="L311" s="39">
        <v>0.25111193199999998</v>
      </c>
      <c r="M311" s="39">
        <v>0.146898047</v>
      </c>
      <c r="N311" s="39">
        <v>0.323319299</v>
      </c>
      <c r="O311" s="39">
        <v>-0.66746548800000005</v>
      </c>
      <c r="P311" s="39">
        <v>-1.04261</v>
      </c>
      <c r="Q311" s="39">
        <v>-0.40442086500000002</v>
      </c>
      <c r="R311" s="39">
        <v>-0.50413840600000004</v>
      </c>
      <c r="S311" s="39">
        <v>-1.04261</v>
      </c>
      <c r="T311" s="39">
        <v>-0.28109129799999999</v>
      </c>
      <c r="U311" s="39">
        <v>-2.6036948000000001E-2</v>
      </c>
      <c r="V311" s="39">
        <v>-0.101686707</v>
      </c>
      <c r="W311" s="39">
        <v>2.3896747999999999E-2</v>
      </c>
      <c r="X311" s="39">
        <v>0.20717713099999999</v>
      </c>
      <c r="Y311" s="39">
        <v>0.14231192000000001</v>
      </c>
      <c r="Z311" s="39">
        <v>0.56176000000000004</v>
      </c>
      <c r="AA311" s="39">
        <v>0.44246118299999998</v>
      </c>
      <c r="AB311" s="39">
        <v>0.19949571899999999</v>
      </c>
      <c r="AC311" s="39">
        <v>0.56176000000000004</v>
      </c>
      <c r="AD311" s="39">
        <v>-0.17650305399999999</v>
      </c>
      <c r="AE311" s="39">
        <v>-0.27268272399999999</v>
      </c>
      <c r="AF311" s="39">
        <v>-0.110516877</v>
      </c>
      <c r="AG311" s="39">
        <v>-9.4188605999999994E-2</v>
      </c>
      <c r="AH311" s="39">
        <v>-0.10872649400000001</v>
      </c>
      <c r="AI311" s="39">
        <v>-3.0023936000000001E-2</v>
      </c>
      <c r="AJ311" s="39">
        <v>8.1007549999999994E-3</v>
      </c>
      <c r="AK311" s="39">
        <v>-3.3443609999999999E-2</v>
      </c>
      <c r="AL311" s="39">
        <v>6.7906375000000005E-2</v>
      </c>
      <c r="AM311" s="39">
        <v>9.9010528E-2</v>
      </c>
      <c r="AN311" s="39">
        <v>5.6908373999999998E-2</v>
      </c>
      <c r="AO311" s="39">
        <v>0.19370505700000001</v>
      </c>
      <c r="AP311" s="39">
        <v>-0.12730549899999999</v>
      </c>
      <c r="AQ311" s="39">
        <v>-0.214474737</v>
      </c>
      <c r="AR311" s="39">
        <v>-0.101785027</v>
      </c>
      <c r="AS311" s="39">
        <v>8.4797165999999993E-2</v>
      </c>
      <c r="AT311" s="39">
        <v>2.0904298000000002E-2</v>
      </c>
      <c r="AU311" s="39">
        <v>0.14336146</v>
      </c>
      <c r="AV311" s="39" t="s">
        <v>14</v>
      </c>
      <c r="AW311" s="39" t="s">
        <v>241</v>
      </c>
      <c r="AX311" s="39" t="s">
        <v>225</v>
      </c>
      <c r="AY311" s="39" t="s">
        <v>241</v>
      </c>
    </row>
    <row r="312" spans="1:51" x14ac:dyDescent="0.2">
      <c r="A312" s="40" t="str">
        <f t="shared" si="4"/>
        <v>EFUGEDAD18-23m</v>
      </c>
      <c r="B312" s="39">
        <v>311</v>
      </c>
      <c r="C312" s="39">
        <v>48</v>
      </c>
      <c r="D312" s="39">
        <v>2.1390332000000001E-2</v>
      </c>
      <c r="E312" s="39">
        <v>3.1209974000000001E-2</v>
      </c>
      <c r="F312" s="39">
        <v>2.4468874629999999</v>
      </c>
      <c r="G312" s="39">
        <v>-3.9780092000000003E-2</v>
      </c>
      <c r="H312" s="39">
        <v>8.2560755999999999E-2</v>
      </c>
      <c r="I312" s="39">
        <v>2.0028468000000001E-2</v>
      </c>
      <c r="J312" s="39">
        <v>1.3699205000000001E-2</v>
      </c>
      <c r="K312" s="39">
        <v>2.6357731999999998E-2</v>
      </c>
      <c r="L312" s="39">
        <v>0.141521972</v>
      </c>
      <c r="M312" s="39">
        <v>0.117043602</v>
      </c>
      <c r="N312" s="39">
        <v>0.16235064599999999</v>
      </c>
      <c r="O312" s="39">
        <v>-0.183023192</v>
      </c>
      <c r="P312" s="39">
        <v>-0.2137</v>
      </c>
      <c r="Q312" s="39">
        <v>-0.15863298100000001</v>
      </c>
      <c r="R312" s="39">
        <v>-0.16605115100000001</v>
      </c>
      <c r="S312" s="39">
        <v>-0.2137</v>
      </c>
      <c r="T312" s="39">
        <v>-0.13839785399999999</v>
      </c>
      <c r="U312" s="39">
        <v>2.6816690000000001E-2</v>
      </c>
      <c r="V312" s="39">
        <v>-0.111930459</v>
      </c>
      <c r="W312" s="39">
        <v>0.104355394</v>
      </c>
      <c r="X312" s="39">
        <v>0.28017777399999999</v>
      </c>
      <c r="Y312" s="39">
        <v>0.161281902</v>
      </c>
      <c r="Z312" s="39">
        <v>0.33096999999999999</v>
      </c>
      <c r="AA312" s="39">
        <v>0.28800128200000003</v>
      </c>
      <c r="AB312" s="39">
        <v>0.18161954999999999</v>
      </c>
      <c r="AC312" s="39">
        <v>0.33096999999999999</v>
      </c>
      <c r="AD312" s="39">
        <v>-0.132174088</v>
      </c>
      <c r="AE312" s="39">
        <v>-0.166526808</v>
      </c>
      <c r="AF312" s="39">
        <v>-7.8070001E-2</v>
      </c>
      <c r="AG312" s="39">
        <v>-3.3021258999999997E-2</v>
      </c>
      <c r="AH312" s="39">
        <v>-0.130983668</v>
      </c>
      <c r="AI312" s="39">
        <v>4.6825265999999997E-2</v>
      </c>
      <c r="AJ312" s="39">
        <v>6.1276552999999997E-2</v>
      </c>
      <c r="AK312" s="39">
        <v>-2.2256486999999998E-2</v>
      </c>
      <c r="AL312" s="39">
        <v>0.13400799999999999</v>
      </c>
      <c r="AM312" s="39">
        <v>0.14925001800000001</v>
      </c>
      <c r="AN312" s="39">
        <v>7.4410453000000001E-2</v>
      </c>
      <c r="AO312" s="39">
        <v>0.28013619899999997</v>
      </c>
      <c r="AP312" s="39">
        <v>-0.12772935599999999</v>
      </c>
      <c r="AQ312" s="39">
        <v>-0.159851195</v>
      </c>
      <c r="AR312" s="39">
        <v>2.5594010000000002E-3</v>
      </c>
      <c r="AS312" s="39">
        <v>0.106151791</v>
      </c>
      <c r="AT312" s="39">
        <v>7.1090509999999996E-2</v>
      </c>
      <c r="AU312" s="39">
        <v>0.18200243699999999</v>
      </c>
      <c r="AV312" s="39" t="s">
        <v>15</v>
      </c>
      <c r="AW312" s="39" t="s">
        <v>241</v>
      </c>
      <c r="AX312" s="39" t="s">
        <v>225</v>
      </c>
      <c r="AY312" s="39" t="s">
        <v>241</v>
      </c>
    </row>
    <row r="313" spans="1:51" x14ac:dyDescent="0.2">
      <c r="A313" s="40" t="str">
        <f t="shared" si="4"/>
        <v>EFUSexoM</v>
      </c>
      <c r="B313" s="39">
        <v>312</v>
      </c>
      <c r="C313" s="39">
        <v>92</v>
      </c>
      <c r="D313" s="39">
        <v>-6.3579994000000001E-2</v>
      </c>
      <c r="E313" s="39">
        <v>3.1041897999999998E-2</v>
      </c>
      <c r="F313" s="39">
        <v>2.3273442900000001</v>
      </c>
      <c r="G313" s="39">
        <v>-0.12442099600000001</v>
      </c>
      <c r="H313" s="39">
        <v>-2.738992E-3</v>
      </c>
      <c r="I313" s="39">
        <v>4.0038898000000003E-2</v>
      </c>
      <c r="J313" s="39">
        <v>2.4835722000000001E-2</v>
      </c>
      <c r="K313" s="39">
        <v>5.5242074000000002E-2</v>
      </c>
      <c r="L313" s="39">
        <v>0.20009722099999999</v>
      </c>
      <c r="M313" s="39">
        <v>0.15759353300000001</v>
      </c>
      <c r="N313" s="39">
        <v>0.23503632399999999</v>
      </c>
      <c r="O313" s="39">
        <v>-0.42474449600000003</v>
      </c>
      <c r="P313" s="39">
        <v>-0.70772000000000002</v>
      </c>
      <c r="Q313" s="39">
        <v>-0.34242762399999999</v>
      </c>
      <c r="R313" s="39">
        <v>-0.40961028900000002</v>
      </c>
      <c r="S313" s="39">
        <v>-0.69235226000000005</v>
      </c>
      <c r="T313" s="39">
        <v>-0.29414710900000002</v>
      </c>
      <c r="U313" s="39">
        <v>-0.104171551</v>
      </c>
      <c r="V313" s="39">
        <v>-0.13276048600000001</v>
      </c>
      <c r="W313" s="39">
        <v>-8.9441950000000003E-3</v>
      </c>
      <c r="X313" s="39">
        <v>0.283455654</v>
      </c>
      <c r="Y313" s="39">
        <v>0.163553477</v>
      </c>
      <c r="Z313" s="39">
        <v>0.47763</v>
      </c>
      <c r="AA313" s="39">
        <v>0.29652114699999998</v>
      </c>
      <c r="AB313" s="39">
        <v>0.19899965999999999</v>
      </c>
      <c r="AC313" s="39">
        <v>0.47763</v>
      </c>
      <c r="AD313" s="39">
        <v>-0.23161969299999999</v>
      </c>
      <c r="AE313" s="39">
        <v>-0.29228574299999999</v>
      </c>
      <c r="AF313" s="39">
        <v>-0.16125652400000001</v>
      </c>
      <c r="AG313" s="39">
        <v>-0.13182802499999999</v>
      </c>
      <c r="AH313" s="39">
        <v>-0.205481311</v>
      </c>
      <c r="AI313" s="39">
        <v>-2.2284641000000001E-2</v>
      </c>
      <c r="AJ313" s="39">
        <v>-1.0725601E-2</v>
      </c>
      <c r="AK313" s="39">
        <v>-0.106681081</v>
      </c>
      <c r="AL313" s="39">
        <v>6.5123714999999999E-2</v>
      </c>
      <c r="AM313" s="39">
        <v>8.4954538999999996E-2</v>
      </c>
      <c r="AN313" s="39">
        <v>3.9707910999999999E-2</v>
      </c>
      <c r="AO313" s="39">
        <v>0.17062912</v>
      </c>
      <c r="AP313" s="39">
        <v>-0.19702129299999999</v>
      </c>
      <c r="AQ313" s="39">
        <v>-0.27045982499999999</v>
      </c>
      <c r="AR313" s="39">
        <v>-0.13488892399999999</v>
      </c>
      <c r="AS313" s="39">
        <v>7.4788224E-2</v>
      </c>
      <c r="AT313" s="39">
        <v>-8.2063429999999996E-3</v>
      </c>
      <c r="AU313" s="39">
        <v>0.114589464</v>
      </c>
      <c r="AV313" s="39" t="s">
        <v>16</v>
      </c>
      <c r="AW313" s="39" t="s">
        <v>241</v>
      </c>
      <c r="AX313" s="39" t="s">
        <v>226</v>
      </c>
      <c r="AY313" s="39" t="s">
        <v>241</v>
      </c>
    </row>
    <row r="314" spans="1:51" x14ac:dyDescent="0.2">
      <c r="A314" s="40" t="str">
        <f t="shared" si="4"/>
        <v>EFUSexoF</v>
      </c>
      <c r="B314" s="39">
        <v>313</v>
      </c>
      <c r="C314" s="39">
        <v>97</v>
      </c>
      <c r="D314" s="39">
        <v>-7.9132941999999998E-2</v>
      </c>
      <c r="E314" s="39">
        <v>2.8812742999999998E-2</v>
      </c>
      <c r="F314" s="39">
        <v>1.1959578740000001</v>
      </c>
      <c r="G314" s="39">
        <v>-0.13560488200000001</v>
      </c>
      <c r="H314" s="39">
        <v>-2.2661002999999999E-2</v>
      </c>
      <c r="I314" s="39">
        <v>7.0624246000000002E-2</v>
      </c>
      <c r="J314" s="39">
        <v>3.5076970999999998E-2</v>
      </c>
      <c r="K314" s="39">
        <v>0.106171521</v>
      </c>
      <c r="L314" s="39">
        <v>0.26575222700000001</v>
      </c>
      <c r="M314" s="39">
        <v>0.18728847000000001</v>
      </c>
      <c r="N314" s="39">
        <v>0.32583971699999997</v>
      </c>
      <c r="O314" s="39">
        <v>-0.88675874399999999</v>
      </c>
      <c r="P314" s="39">
        <v>-1.04261</v>
      </c>
      <c r="Q314" s="39">
        <v>-0.51700593800000005</v>
      </c>
      <c r="R314" s="39">
        <v>-0.58559008599999995</v>
      </c>
      <c r="S314" s="39">
        <v>-1.04261</v>
      </c>
      <c r="T314" s="39">
        <v>-0.40035867000000003</v>
      </c>
      <c r="U314" s="39">
        <v>-5.3645678000000002E-2</v>
      </c>
      <c r="V314" s="39">
        <v>-0.104936694</v>
      </c>
      <c r="W314" s="39">
        <v>2.7170197E-2</v>
      </c>
      <c r="X314" s="39">
        <v>0.279359052</v>
      </c>
      <c r="Y314" s="39">
        <v>0.15643691100000001</v>
      </c>
      <c r="Z314" s="39">
        <v>0.56176000000000004</v>
      </c>
      <c r="AA314" s="39">
        <v>0.29994581799999998</v>
      </c>
      <c r="AB314" s="39">
        <v>0.186514291</v>
      </c>
      <c r="AC314" s="39">
        <v>0.56176000000000004</v>
      </c>
      <c r="AD314" s="39">
        <v>-0.23762142999999999</v>
      </c>
      <c r="AE314" s="39">
        <v>-0.39294428799999997</v>
      </c>
      <c r="AF314" s="39">
        <v>-0.12892821099999999</v>
      </c>
      <c r="AG314" s="39">
        <v>-9.5233855000000006E-2</v>
      </c>
      <c r="AH314" s="39">
        <v>-0.17707247500000001</v>
      </c>
      <c r="AI314" s="39">
        <v>-2.8924061000000001E-2</v>
      </c>
      <c r="AJ314" s="39">
        <v>1.8063605999999999E-2</v>
      </c>
      <c r="AK314" s="39">
        <v>-5.0849274999999999E-2</v>
      </c>
      <c r="AL314" s="39">
        <v>6.1114649E-2</v>
      </c>
      <c r="AM314" s="39">
        <v>0.104475764</v>
      </c>
      <c r="AN314" s="39">
        <v>6.3753160000000003E-2</v>
      </c>
      <c r="AO314" s="39">
        <v>0.14940445599999999</v>
      </c>
      <c r="AP314" s="39">
        <v>-0.21374721699999999</v>
      </c>
      <c r="AQ314" s="39">
        <v>-0.283219322</v>
      </c>
      <c r="AR314" s="39">
        <v>-0.120127833</v>
      </c>
      <c r="AS314" s="39">
        <v>7.2716019000000007E-2</v>
      </c>
      <c r="AT314" s="39">
        <v>3.2586302999999997E-2</v>
      </c>
      <c r="AU314" s="39">
        <v>0.13927221100000001</v>
      </c>
      <c r="AV314" s="39" t="s">
        <v>17</v>
      </c>
      <c r="AW314" s="39" t="s">
        <v>241</v>
      </c>
      <c r="AX314" s="39" t="s">
        <v>226</v>
      </c>
      <c r="AY314" s="39" t="s">
        <v>241</v>
      </c>
    </row>
    <row r="315" spans="1:51" x14ac:dyDescent="0.2">
      <c r="A315" s="40" t="str">
        <f t="shared" si="4"/>
        <v>EFUEstratoAlto</v>
      </c>
      <c r="B315" s="39">
        <v>314</v>
      </c>
      <c r="C315" s="39">
        <v>35</v>
      </c>
      <c r="D315" s="39">
        <v>3.8254719E-2</v>
      </c>
      <c r="E315" s="39">
        <v>5.9624980000000001E-2</v>
      </c>
      <c r="F315" s="39">
        <v>2.9129376709999999</v>
      </c>
      <c r="G315" s="39">
        <v>-7.8608094000000003E-2</v>
      </c>
      <c r="H315" s="39">
        <v>0.155117533</v>
      </c>
      <c r="I315" s="39">
        <v>4.5030267999999998E-2</v>
      </c>
      <c r="J315" s="39">
        <v>2.6142888999999999E-2</v>
      </c>
      <c r="K315" s="39">
        <v>6.3917646999999994E-2</v>
      </c>
      <c r="L315" s="39">
        <v>0.212203365</v>
      </c>
      <c r="M315" s="39">
        <v>0.161687628</v>
      </c>
      <c r="N315" s="39">
        <v>0.252819397</v>
      </c>
      <c r="O315" s="39">
        <v>-0.42524000000000001</v>
      </c>
      <c r="P315" s="39">
        <v>-0.42524000000000001</v>
      </c>
      <c r="Q315" s="39">
        <v>-0.27878985499999998</v>
      </c>
      <c r="R315" s="39">
        <v>-0.37392478699999998</v>
      </c>
      <c r="S315" s="39">
        <v>-0.42524000000000001</v>
      </c>
      <c r="T315" s="39">
        <v>-0.26053131200000001</v>
      </c>
      <c r="U315" s="39">
        <v>6.0636426E-2</v>
      </c>
      <c r="V315" s="39">
        <v>-3.8542234000000002E-2</v>
      </c>
      <c r="W315" s="39">
        <v>0.114945794</v>
      </c>
      <c r="X315" s="39">
        <v>0.39272532300000002</v>
      </c>
      <c r="Y315" s="39">
        <v>0.28036635100000001</v>
      </c>
      <c r="Z315" s="39">
        <v>0.47763</v>
      </c>
      <c r="AA315" s="39">
        <v>0.449951194</v>
      </c>
      <c r="AB315" s="39">
        <v>0.30294954000000002</v>
      </c>
      <c r="AC315" s="39">
        <v>0.47763</v>
      </c>
      <c r="AD315" s="39">
        <v>-0.15294686099999999</v>
      </c>
      <c r="AE315" s="39">
        <v>-0.42524000000000001</v>
      </c>
      <c r="AF315" s="39">
        <v>2.8905088999999998E-2</v>
      </c>
      <c r="AG315" s="39">
        <v>-8.5626729999999998E-3</v>
      </c>
      <c r="AH315" s="39">
        <v>-0.226610437</v>
      </c>
      <c r="AI315" s="39">
        <v>9.9330671999999995E-2</v>
      </c>
      <c r="AJ315" s="39">
        <v>8.2207240000000001E-2</v>
      </c>
      <c r="AK315" s="39">
        <v>1.7158678E-2</v>
      </c>
      <c r="AL315" s="39">
        <v>0.15602602199999999</v>
      </c>
      <c r="AM315" s="39">
        <v>0.166993425</v>
      </c>
      <c r="AN315" s="39">
        <v>9.8571995999999995E-2</v>
      </c>
      <c r="AO315" s="39">
        <v>0.40189640399999998</v>
      </c>
      <c r="AP315" s="39">
        <v>-0.107195336</v>
      </c>
      <c r="AQ315" s="39">
        <v>-0.42524000000000001</v>
      </c>
      <c r="AR315" s="39">
        <v>7.2931651E-2</v>
      </c>
      <c r="AS315" s="39">
        <v>0.143219395</v>
      </c>
      <c r="AT315" s="39">
        <v>8.2928271999999997E-2</v>
      </c>
      <c r="AU315" s="39">
        <v>0.28315667</v>
      </c>
      <c r="AV315" s="39" t="s">
        <v>7</v>
      </c>
      <c r="AW315" s="39" t="s">
        <v>241</v>
      </c>
      <c r="AX315" s="39" t="s">
        <v>227</v>
      </c>
      <c r="AY315" s="39" t="s">
        <v>241</v>
      </c>
    </row>
    <row r="316" spans="1:51" x14ac:dyDescent="0.2">
      <c r="A316" s="40" t="str">
        <f t="shared" si="4"/>
        <v>EFUEstratoMedio Alto</v>
      </c>
      <c r="B316" s="39">
        <v>315</v>
      </c>
      <c r="C316" s="39">
        <v>48</v>
      </c>
      <c r="D316" s="39">
        <v>-0.104243459</v>
      </c>
      <c r="E316" s="39">
        <v>2.2625157E-2</v>
      </c>
      <c r="F316" s="39">
        <v>0.37498825299999999</v>
      </c>
      <c r="G316" s="39">
        <v>-0.148587952</v>
      </c>
      <c r="H316" s="39">
        <v>-5.9898966999999997E-2</v>
      </c>
      <c r="I316" s="39">
        <v>6.7350113000000003E-2</v>
      </c>
      <c r="J316" s="39">
        <v>2.2936722999999999E-2</v>
      </c>
      <c r="K316" s="39">
        <v>0.111763503</v>
      </c>
      <c r="L316" s="39">
        <v>0.25951900300000003</v>
      </c>
      <c r="M316" s="39">
        <v>0.15144874799999999</v>
      </c>
      <c r="N316" s="39">
        <v>0.33431048899999999</v>
      </c>
      <c r="O316" s="39">
        <v>-0.955342723</v>
      </c>
      <c r="P316" s="39">
        <v>-1.04261</v>
      </c>
      <c r="Q316" s="39">
        <v>-0.45575158799999999</v>
      </c>
      <c r="R316" s="39">
        <v>-0.71007065199999997</v>
      </c>
      <c r="S316" s="39">
        <v>-1.04261</v>
      </c>
      <c r="T316" s="39">
        <v>-0.40686618299999999</v>
      </c>
      <c r="U316" s="39">
        <v>-6.8577480999999996E-2</v>
      </c>
      <c r="V316" s="39">
        <v>-0.12211234999999999</v>
      </c>
      <c r="W316" s="39">
        <v>-1.4558666E-2</v>
      </c>
      <c r="X316" s="39">
        <v>0.16099924199999999</v>
      </c>
      <c r="Y316" s="39">
        <v>0.113860245</v>
      </c>
      <c r="Z316" s="39">
        <v>0.56176000000000004</v>
      </c>
      <c r="AA316" s="39">
        <v>0.18080397600000001</v>
      </c>
      <c r="AB316" s="39">
        <v>0.14606527899999999</v>
      </c>
      <c r="AC316" s="39">
        <v>0.56176000000000004</v>
      </c>
      <c r="AD316" s="39">
        <v>-0.250567241</v>
      </c>
      <c r="AE316" s="39">
        <v>-0.61249094299999995</v>
      </c>
      <c r="AF316" s="39">
        <v>-0.15714381099999999</v>
      </c>
      <c r="AG316" s="39">
        <v>-0.12544904300000001</v>
      </c>
      <c r="AH316" s="39">
        <v>-0.20344509999999999</v>
      </c>
      <c r="AI316" s="39">
        <v>-5.6874628000000003E-2</v>
      </c>
      <c r="AJ316" s="39">
        <v>-1.1996753000000001E-2</v>
      </c>
      <c r="AK316" s="39">
        <v>-0.102284104</v>
      </c>
      <c r="AL316" s="39">
        <v>5.4536555E-2</v>
      </c>
      <c r="AM316" s="39">
        <v>7.5266372999999998E-2</v>
      </c>
      <c r="AN316" s="39">
        <v>2.3331688E-2</v>
      </c>
      <c r="AO316" s="39">
        <v>0.14906383200000001</v>
      </c>
      <c r="AP316" s="39">
        <v>-0.23012017000000001</v>
      </c>
      <c r="AQ316" s="39">
        <v>-0.343541125</v>
      </c>
      <c r="AR316" s="39">
        <v>-0.14094979199999999</v>
      </c>
      <c r="AS316" s="39">
        <v>5.9929369000000003E-2</v>
      </c>
      <c r="AT316" s="39">
        <v>1.0991743E-2</v>
      </c>
      <c r="AU316" s="39">
        <v>9.9644940000000001E-2</v>
      </c>
      <c r="AV316" s="39" t="s">
        <v>8</v>
      </c>
      <c r="AW316" s="39" t="s">
        <v>241</v>
      </c>
      <c r="AX316" s="39" t="s">
        <v>227</v>
      </c>
      <c r="AY316" s="39" t="s">
        <v>241</v>
      </c>
    </row>
    <row r="317" spans="1:51" x14ac:dyDescent="0.2">
      <c r="A317" s="40" t="str">
        <f t="shared" si="4"/>
        <v>EFUEstratoMedio</v>
      </c>
      <c r="B317" s="39">
        <v>316</v>
      </c>
      <c r="C317" s="39">
        <v>9</v>
      </c>
      <c r="D317" s="39">
        <v>6.3157489999999998E-3</v>
      </c>
      <c r="E317" s="39">
        <v>3.7572161999999999E-2</v>
      </c>
      <c r="F317" s="39">
        <v>0.38309216200000001</v>
      </c>
      <c r="G317" s="39">
        <v>-6.7324334E-2</v>
      </c>
      <c r="H317" s="39">
        <v>7.9955833000000004E-2</v>
      </c>
      <c r="I317" s="39">
        <v>3.3808418E-2</v>
      </c>
      <c r="J317" s="39">
        <v>5.0391230000000004E-3</v>
      </c>
      <c r="K317" s="39">
        <v>6.2577712999999993E-2</v>
      </c>
      <c r="L317" s="39">
        <v>0.18387065499999999</v>
      </c>
      <c r="M317" s="39">
        <v>7.0986779999999999E-2</v>
      </c>
      <c r="N317" s="39">
        <v>0.25015537700000001</v>
      </c>
      <c r="O317" s="39">
        <v>-0.30880999999999997</v>
      </c>
      <c r="P317" s="39">
        <v>-0.30880999999999997</v>
      </c>
      <c r="Q317" s="39">
        <v>-0.208304881</v>
      </c>
      <c r="R317" s="39">
        <v>-0.30880999999999997</v>
      </c>
      <c r="S317" s="39">
        <v>-0.30880999999999997</v>
      </c>
      <c r="T317" s="39">
        <v>-0.17669779799999999</v>
      </c>
      <c r="U317" s="39">
        <v>-2.6954794000000001E-2</v>
      </c>
      <c r="V317" s="39">
        <v>-0.14970898699999999</v>
      </c>
      <c r="W317" s="39">
        <v>0.11021555099999999</v>
      </c>
      <c r="X317" s="39">
        <v>0.24978086299999999</v>
      </c>
      <c r="Y317" s="39">
        <v>0.126764023</v>
      </c>
      <c r="Z317" s="39">
        <v>0.28438000000000002</v>
      </c>
      <c r="AA317" s="39">
        <v>0.26362051800000003</v>
      </c>
      <c r="AB317" s="39">
        <v>0.14614423600000001</v>
      </c>
      <c r="AC317" s="39">
        <v>0.28438000000000002</v>
      </c>
      <c r="AD317" s="39">
        <v>-0.16770152799999999</v>
      </c>
      <c r="AE317" s="39">
        <v>-0.30880999999999997</v>
      </c>
      <c r="AF317" s="39">
        <v>-0.105593651</v>
      </c>
      <c r="AG317" s="39">
        <v>-9.4650377999999993E-2</v>
      </c>
      <c r="AH317" s="39">
        <v>-9.4650377999999993E-2</v>
      </c>
      <c r="AI317" s="39">
        <v>-9.4650377999999993E-2</v>
      </c>
      <c r="AJ317" s="39">
        <v>4.6532922999999997E-2</v>
      </c>
      <c r="AK317" s="39">
        <v>-7.4539594000000001E-2</v>
      </c>
      <c r="AL317" s="39">
        <v>9.0175699999999998E-2</v>
      </c>
      <c r="AM317" s="39">
        <v>0.121247866</v>
      </c>
      <c r="AN317" s="39">
        <v>-1.4727518E-2</v>
      </c>
      <c r="AO317" s="39">
        <v>0.28438000000000002</v>
      </c>
      <c r="AP317" s="39">
        <v>-0.125965618</v>
      </c>
      <c r="AQ317" s="39">
        <v>-0.30880999999999997</v>
      </c>
      <c r="AR317" s="39">
        <v>-9.5768934999999999E-2</v>
      </c>
      <c r="AS317" s="39">
        <v>9.1888959000000006E-2</v>
      </c>
      <c r="AT317" s="39">
        <v>-0.11130327700000001</v>
      </c>
      <c r="AU317" s="39">
        <v>0.28438000000000002</v>
      </c>
      <c r="AV317" s="39" t="s">
        <v>9</v>
      </c>
      <c r="AW317" s="39" t="s">
        <v>241</v>
      </c>
      <c r="AX317" s="39" t="s">
        <v>227</v>
      </c>
      <c r="AY317" s="39" t="s">
        <v>241</v>
      </c>
    </row>
    <row r="318" spans="1:51" x14ac:dyDescent="0.2">
      <c r="A318" s="40" t="str">
        <f t="shared" si="4"/>
        <v>EFUEstratoMedio Bajo</v>
      </c>
      <c r="B318" s="39">
        <v>317</v>
      </c>
      <c r="C318" s="39">
        <v>26</v>
      </c>
      <c r="D318" s="39">
        <v>-0.12620087599999999</v>
      </c>
      <c r="E318" s="39">
        <v>2.8969668000000001E-2</v>
      </c>
      <c r="F318" s="39">
        <v>0.51525708699999995</v>
      </c>
      <c r="G318" s="39">
        <v>-0.182980383</v>
      </c>
      <c r="H318" s="39">
        <v>-6.9421369999999996E-2</v>
      </c>
      <c r="I318" s="39">
        <v>4.3525302000000002E-2</v>
      </c>
      <c r="J318" s="39">
        <v>2.8569798E-2</v>
      </c>
      <c r="K318" s="39">
        <v>5.8480804999999997E-2</v>
      </c>
      <c r="L318" s="39">
        <v>0.20862718399999999</v>
      </c>
      <c r="M318" s="39">
        <v>0.16902602799999999</v>
      </c>
      <c r="N318" s="39">
        <v>0.24182804899999999</v>
      </c>
      <c r="O318" s="39">
        <v>-0.58855000000000002</v>
      </c>
      <c r="P318" s="39">
        <v>-0.58855000000000002</v>
      </c>
      <c r="Q318" s="39">
        <v>-0.42685269300000001</v>
      </c>
      <c r="R318" s="39">
        <v>-0.54347232999999995</v>
      </c>
      <c r="S318" s="39">
        <v>-0.58855000000000002</v>
      </c>
      <c r="T318" s="39">
        <v>-0.386246113</v>
      </c>
      <c r="U318" s="39">
        <v>-0.12818348099999999</v>
      </c>
      <c r="V318" s="39">
        <v>-0.17668368700000001</v>
      </c>
      <c r="W318" s="39">
        <v>-0.10254521799999999</v>
      </c>
      <c r="X318" s="39">
        <v>0.26511950299999998</v>
      </c>
      <c r="Y318" s="39">
        <v>5.1542059999999997E-3</v>
      </c>
      <c r="Z318" s="39">
        <v>0.30007</v>
      </c>
      <c r="AA318" s="39">
        <v>0.29862327999999999</v>
      </c>
      <c r="AB318" s="39">
        <v>8.4327968000000003E-2</v>
      </c>
      <c r="AC318" s="39">
        <v>0.30007</v>
      </c>
      <c r="AD318" s="39">
        <v>-0.29703770800000001</v>
      </c>
      <c r="AE318" s="39">
        <v>-0.31213505000000002</v>
      </c>
      <c r="AF318" s="39">
        <v>-0.28244016399999999</v>
      </c>
      <c r="AG318" s="39">
        <v>-0.174639251</v>
      </c>
      <c r="AH318" s="39">
        <v>-0.19656072899999999</v>
      </c>
      <c r="AI318" s="39">
        <v>-0.149714285</v>
      </c>
      <c r="AJ318" s="39">
        <v>-0.10298694899999999</v>
      </c>
      <c r="AK318" s="39">
        <v>-0.114792519</v>
      </c>
      <c r="AL318" s="39">
        <v>-9.5561435E-2</v>
      </c>
      <c r="AM318" s="39">
        <v>-9.0259999999999993E-3</v>
      </c>
      <c r="AN318" s="39">
        <v>-1.3412141000000001E-2</v>
      </c>
      <c r="AO318" s="39">
        <v>3.9979583999999999E-2</v>
      </c>
      <c r="AP318" s="39">
        <v>-0.26306660999999998</v>
      </c>
      <c r="AQ318" s="39">
        <v>-0.32620216200000002</v>
      </c>
      <c r="AR318" s="39">
        <v>-0.215861197</v>
      </c>
      <c r="AS318" s="39">
        <v>-1.2902584999999999E-2</v>
      </c>
      <c r="AT318" s="39">
        <v>-9.7151334000000006E-2</v>
      </c>
      <c r="AU318" s="39">
        <v>4.0427492000000002E-2</v>
      </c>
      <c r="AV318" s="39" t="s">
        <v>10</v>
      </c>
      <c r="AW318" s="39" t="s">
        <v>241</v>
      </c>
      <c r="AX318" s="39" t="s">
        <v>227</v>
      </c>
      <c r="AY318" s="39" t="s">
        <v>241</v>
      </c>
    </row>
    <row r="319" spans="1:51" x14ac:dyDescent="0.2">
      <c r="A319" s="40" t="str">
        <f t="shared" si="4"/>
        <v>EFUEstratoBajo</v>
      </c>
      <c r="B319" s="39">
        <v>318</v>
      </c>
      <c r="C319" s="39">
        <v>71</v>
      </c>
      <c r="D319" s="39">
        <v>-9.2788916999999999E-2</v>
      </c>
      <c r="E319" s="39">
        <v>1.2497787999999999E-2</v>
      </c>
      <c r="F319" s="39">
        <v>1.4620416279999999</v>
      </c>
      <c r="G319" s="39">
        <v>-0.117284132</v>
      </c>
      <c r="H319" s="39">
        <v>-6.8293701999999998E-2</v>
      </c>
      <c r="I319" s="39">
        <v>4.3402820000000002E-2</v>
      </c>
      <c r="J319" s="39">
        <v>3.6879066000000002E-2</v>
      </c>
      <c r="K319" s="39">
        <v>4.9926574000000001E-2</v>
      </c>
      <c r="L319" s="39">
        <v>0.20833343400000001</v>
      </c>
      <c r="M319" s="39">
        <v>0.19203922900000001</v>
      </c>
      <c r="N319" s="39">
        <v>0.22344255199999999</v>
      </c>
      <c r="O319" s="39">
        <v>-0.68213929100000004</v>
      </c>
      <c r="P319" s="39">
        <v>-0.70719702600000001</v>
      </c>
      <c r="Q319" s="39">
        <v>-0.57910546699999998</v>
      </c>
      <c r="R319" s="39">
        <v>-0.48487977999999998</v>
      </c>
      <c r="S319" s="39">
        <v>-0.67649761500000005</v>
      </c>
      <c r="T319" s="39">
        <v>-0.387110489</v>
      </c>
      <c r="U319" s="39">
        <v>-7.3253945000000001E-2</v>
      </c>
      <c r="V319" s="39">
        <v>-0.103205571</v>
      </c>
      <c r="W319" s="39">
        <v>-4.1396789000000003E-2</v>
      </c>
      <c r="X319" s="39">
        <v>0.18782890499999999</v>
      </c>
      <c r="Y319" s="39">
        <v>0.16675753400000001</v>
      </c>
      <c r="Z319" s="39">
        <v>0.27853116700000002</v>
      </c>
      <c r="AA319" s="39">
        <v>0.26444461000000002</v>
      </c>
      <c r="AB319" s="39">
        <v>0.18639984900000001</v>
      </c>
      <c r="AC319" s="39">
        <v>0.307143889</v>
      </c>
      <c r="AD319" s="39">
        <v>-0.26809237400000002</v>
      </c>
      <c r="AE319" s="39">
        <v>-0.29514852800000002</v>
      </c>
      <c r="AF319" s="39">
        <v>-0.21330026899999999</v>
      </c>
      <c r="AG319" s="39">
        <v>-0.126944746</v>
      </c>
      <c r="AH319" s="39">
        <v>-0.14019625199999999</v>
      </c>
      <c r="AI319" s="39">
        <v>-0.10452842399999999</v>
      </c>
      <c r="AJ319" s="39">
        <v>-2.6522213999999999E-2</v>
      </c>
      <c r="AK319" s="39">
        <v>-5.2861496000000001E-2</v>
      </c>
      <c r="AL319" s="39">
        <v>8.1091500000000007E-3</v>
      </c>
      <c r="AM319" s="39">
        <v>6.2866852000000001E-2</v>
      </c>
      <c r="AN319" s="39">
        <v>3.1922987E-2</v>
      </c>
      <c r="AO319" s="42">
        <v>0.112015564</v>
      </c>
      <c r="AP319" s="39">
        <v>-0.20960367099999999</v>
      </c>
      <c r="AQ319" s="39">
        <v>-0.26506088999999999</v>
      </c>
      <c r="AR319" s="39">
        <v>-0.18510436499999999</v>
      </c>
      <c r="AS319" s="39">
        <v>3.2543770999999999E-2</v>
      </c>
      <c r="AT319" s="39">
        <v>1.5449149000000001E-2</v>
      </c>
      <c r="AU319" s="39">
        <v>6.1265596999999998E-2</v>
      </c>
      <c r="AV319" s="39" t="s">
        <v>11</v>
      </c>
      <c r="AW319" s="39" t="s">
        <v>241</v>
      </c>
      <c r="AX319" s="39" t="s">
        <v>227</v>
      </c>
      <c r="AY319" s="39" t="s">
        <v>241</v>
      </c>
    </row>
    <row r="320" spans="1:51" x14ac:dyDescent="0.2">
      <c r="A320" s="40" t="str">
        <f t="shared" si="4"/>
        <v>EFUESQA2</v>
      </c>
      <c r="B320" s="39">
        <v>319</v>
      </c>
      <c r="C320" s="39">
        <v>103</v>
      </c>
      <c r="D320" s="39">
        <v>-9.4249394E-2</v>
      </c>
      <c r="E320" s="39">
        <v>3.108766E-2</v>
      </c>
      <c r="F320" s="39">
        <v>1.4311959080000001</v>
      </c>
      <c r="G320" s="39">
        <v>-0.15518008799999999</v>
      </c>
      <c r="H320" s="39">
        <v>-3.3318700999999999E-2</v>
      </c>
      <c r="I320" s="39">
        <v>7.3089537999999996E-2</v>
      </c>
      <c r="J320" s="39">
        <v>3.7276001000000003E-2</v>
      </c>
      <c r="K320" s="39">
        <v>0.108903076</v>
      </c>
      <c r="L320" s="39">
        <v>0.27035076899999999</v>
      </c>
      <c r="M320" s="39">
        <v>0.193069937</v>
      </c>
      <c r="N320" s="39">
        <v>0.33000466000000001</v>
      </c>
      <c r="O320" s="39">
        <v>-0.59945954599999995</v>
      </c>
      <c r="P320" s="39">
        <v>-1.04261</v>
      </c>
      <c r="Q320" s="39">
        <v>-0.49897609799999998</v>
      </c>
      <c r="R320" s="39">
        <v>-0.57570040499999997</v>
      </c>
      <c r="S320" s="39">
        <v>-1.04261</v>
      </c>
      <c r="T320" s="39">
        <v>-0.404453864</v>
      </c>
      <c r="U320" s="39">
        <v>-8.8612313999999998E-2</v>
      </c>
      <c r="V320" s="39">
        <v>-0.13523549000000001</v>
      </c>
      <c r="W320" s="39">
        <v>1.2108855E-2</v>
      </c>
      <c r="X320" s="39">
        <v>0.28410057799999999</v>
      </c>
      <c r="Y320" s="39">
        <v>0.166464477</v>
      </c>
      <c r="Z320" s="39">
        <v>0.56176000000000004</v>
      </c>
      <c r="AA320" s="39">
        <v>0.37727232500000002</v>
      </c>
      <c r="AB320" s="39">
        <v>0.28092429699999999</v>
      </c>
      <c r="AC320" s="39">
        <v>0.56176000000000004</v>
      </c>
      <c r="AD320" s="39">
        <v>-0.30762885200000001</v>
      </c>
      <c r="AE320" s="39">
        <v>-0.394282466</v>
      </c>
      <c r="AF320" s="39">
        <v>-0.232054222</v>
      </c>
      <c r="AG320" s="39">
        <v>-0.13196206499999999</v>
      </c>
      <c r="AH320" s="39">
        <v>-0.21549460000000001</v>
      </c>
      <c r="AI320" s="39">
        <v>-9.4876260000000004E-2</v>
      </c>
      <c r="AJ320" s="39">
        <v>1.2030419000000001E-2</v>
      </c>
      <c r="AK320" s="39">
        <v>-9.4232187999999995E-2</v>
      </c>
      <c r="AL320" s="39">
        <v>5.6067406E-2</v>
      </c>
      <c r="AM320" s="39">
        <v>0.100856162</v>
      </c>
      <c r="AN320" s="39">
        <v>4.5352986999999997E-2</v>
      </c>
      <c r="AO320" s="39">
        <v>0.179305623</v>
      </c>
      <c r="AP320" s="39">
        <v>-0.26467252600000002</v>
      </c>
      <c r="AQ320" s="39">
        <v>-0.33886876599999999</v>
      </c>
      <c r="AR320" s="39">
        <v>-0.197080586</v>
      </c>
      <c r="AS320" s="39">
        <v>7.2086865E-2</v>
      </c>
      <c r="AT320" s="39">
        <v>2.6875741000000002E-2</v>
      </c>
      <c r="AU320" s="39">
        <v>0.14869195499999999</v>
      </c>
      <c r="AV320" s="39" t="s">
        <v>4</v>
      </c>
      <c r="AW320" s="39" t="s">
        <v>241</v>
      </c>
      <c r="AX320" s="39" t="s">
        <v>228</v>
      </c>
      <c r="AY320" s="39" t="s">
        <v>241</v>
      </c>
    </row>
    <row r="321" spans="1:51" x14ac:dyDescent="0.2">
      <c r="A321" s="40" t="str">
        <f t="shared" si="4"/>
        <v>EFUESQC3</v>
      </c>
      <c r="B321" s="39">
        <v>320</v>
      </c>
      <c r="C321" s="39">
        <v>86</v>
      </c>
      <c r="D321" s="39">
        <v>-4.5729441000000003E-2</v>
      </c>
      <c r="E321" s="39">
        <v>3.1791264999999999E-2</v>
      </c>
      <c r="F321" s="39">
        <v>2.587430887</v>
      </c>
      <c r="G321" s="39">
        <v>-0.108039176</v>
      </c>
      <c r="H321" s="39">
        <v>1.6580293999999999E-2</v>
      </c>
      <c r="I321" s="39">
        <v>3.5236254000000002E-2</v>
      </c>
      <c r="J321" s="39">
        <v>1.4025763E-2</v>
      </c>
      <c r="K321" s="39">
        <v>5.6446745999999999E-2</v>
      </c>
      <c r="L321" s="39">
        <v>0.18771322400000001</v>
      </c>
      <c r="M321" s="39">
        <v>0.118430413</v>
      </c>
      <c r="N321" s="39">
        <v>0.23758524</v>
      </c>
      <c r="O321" s="39">
        <v>-0.53895760699999995</v>
      </c>
      <c r="P321" s="39">
        <v>-0.78598000000000001</v>
      </c>
      <c r="Q321" s="39">
        <v>-0.29207070899999998</v>
      </c>
      <c r="R321" s="39">
        <v>-0.30128812900000002</v>
      </c>
      <c r="S321" s="39">
        <v>-0.78598000000000001</v>
      </c>
      <c r="T321" s="39">
        <v>-0.254718061</v>
      </c>
      <c r="U321" s="39">
        <v>-2.8797840000000002E-2</v>
      </c>
      <c r="V321" s="39">
        <v>-0.11365272899999999</v>
      </c>
      <c r="W321" s="39">
        <v>3.6729544000000003E-2</v>
      </c>
      <c r="X321" s="39">
        <v>0.23076566700000001</v>
      </c>
      <c r="Y321" s="39">
        <v>0.106972203</v>
      </c>
      <c r="Z321" s="39">
        <v>0.38889000000000001</v>
      </c>
      <c r="AA321" s="39">
        <v>0.29972228400000001</v>
      </c>
      <c r="AB321" s="39">
        <v>0.20228010900000001</v>
      </c>
      <c r="AC321" s="39">
        <v>0.38889000000000001</v>
      </c>
      <c r="AD321" s="39">
        <v>-0.16885137</v>
      </c>
      <c r="AE321" s="39">
        <v>-0.26644308900000002</v>
      </c>
      <c r="AF321" s="39">
        <v>-0.120594857</v>
      </c>
      <c r="AG321" s="39">
        <v>-0.106481454</v>
      </c>
      <c r="AH321" s="39">
        <v>-0.15056032599999999</v>
      </c>
      <c r="AI321" s="39">
        <v>-1.0646373000000001E-2</v>
      </c>
      <c r="AJ321" s="39">
        <v>-9.5033770000000004E-3</v>
      </c>
      <c r="AK321" s="39">
        <v>-7.9473327999999996E-2</v>
      </c>
      <c r="AL321" s="39">
        <v>7.5016918000000002E-2</v>
      </c>
      <c r="AM321" s="39">
        <v>9.7691648000000006E-2</v>
      </c>
      <c r="AN321" s="39">
        <v>3.9060188000000003E-2</v>
      </c>
      <c r="AO321" s="39">
        <v>0.20159854499999999</v>
      </c>
      <c r="AP321" s="39">
        <v>-0.138590254</v>
      </c>
      <c r="AQ321" s="39">
        <v>-0.26551120700000003</v>
      </c>
      <c r="AR321" s="39">
        <v>-0.102249938</v>
      </c>
      <c r="AS321" s="39">
        <v>7.4989680000000003E-2</v>
      </c>
      <c r="AT321" s="39">
        <v>-9.4834259999999997E-3</v>
      </c>
      <c r="AU321" s="39">
        <v>0.15908080999999999</v>
      </c>
      <c r="AV321" s="39" t="s">
        <v>5</v>
      </c>
      <c r="AW321" s="39" t="s">
        <v>241</v>
      </c>
      <c r="AX321" s="39" t="s">
        <v>228</v>
      </c>
      <c r="AY321" s="39" t="s">
        <v>241</v>
      </c>
    </row>
    <row r="322" spans="1:51" x14ac:dyDescent="0.2">
      <c r="A322" s="40" t="str">
        <f t="shared" si="4"/>
        <v>EFUR24JR</v>
      </c>
      <c r="B322" s="39">
        <v>321</v>
      </c>
      <c r="C322" s="39">
        <v>90</v>
      </c>
      <c r="D322" s="39">
        <v>-7.0227006999999994E-2</v>
      </c>
      <c r="E322" s="39">
        <v>2.7777006999999999E-2</v>
      </c>
      <c r="F322" s="39">
        <v>1.5070460299999999</v>
      </c>
      <c r="G322" s="39">
        <v>-0.12466894000000001</v>
      </c>
      <c r="H322" s="39">
        <v>-1.5785074E-2</v>
      </c>
      <c r="I322" s="39">
        <v>4.8185810000000003E-2</v>
      </c>
      <c r="J322" s="39">
        <v>2.1857794999999999E-2</v>
      </c>
      <c r="K322" s="39">
        <v>7.4513825000000006E-2</v>
      </c>
      <c r="L322" s="39">
        <v>0.219512664</v>
      </c>
      <c r="M322" s="39">
        <v>0.14784381999999999</v>
      </c>
      <c r="N322" s="39">
        <v>0.27297220500000002</v>
      </c>
      <c r="O322" s="39">
        <v>-0.60899261199999999</v>
      </c>
      <c r="P322" s="39">
        <v>-0.78598000000000001</v>
      </c>
      <c r="Q322" s="39">
        <v>-0.42532410999999998</v>
      </c>
      <c r="R322" s="39">
        <v>-0.50306768099999999</v>
      </c>
      <c r="S322" s="39">
        <v>-0.78598000000000001</v>
      </c>
      <c r="T322" s="39">
        <v>-0.33320418200000002</v>
      </c>
      <c r="U322" s="39">
        <v>-4.8288222999999998E-2</v>
      </c>
      <c r="V322" s="39">
        <v>-0.10169591</v>
      </c>
      <c r="W322" s="39">
        <v>4.5526150000000003E-3</v>
      </c>
      <c r="X322" s="39">
        <v>0.28386147</v>
      </c>
      <c r="Y322" s="39">
        <v>0.16109890299999999</v>
      </c>
      <c r="Z322" s="39">
        <v>0.36697000000000002</v>
      </c>
      <c r="AA322" s="39">
        <v>0.28435694500000003</v>
      </c>
      <c r="AB322" s="39">
        <v>0.17935245499999999</v>
      </c>
      <c r="AC322" s="39">
        <v>0.36697000000000002</v>
      </c>
      <c r="AD322" s="39">
        <v>-0.23159638499999999</v>
      </c>
      <c r="AE322" s="39">
        <v>-0.34353447300000001</v>
      </c>
      <c r="AF322" s="39">
        <v>-0.18094711399999999</v>
      </c>
      <c r="AG322" s="39">
        <v>-0.10169225599999999</v>
      </c>
      <c r="AH322" s="39">
        <v>-0.19303417</v>
      </c>
      <c r="AI322" s="39">
        <v>-3.8684161000000002E-2</v>
      </c>
      <c r="AJ322" s="39">
        <v>3.1244659999999998E-3</v>
      </c>
      <c r="AK322" s="39">
        <v>-4.1611922000000003E-2</v>
      </c>
      <c r="AL322" s="39">
        <v>6.4295766000000004E-2</v>
      </c>
      <c r="AM322" s="39">
        <v>0.100485175</v>
      </c>
      <c r="AN322" s="39">
        <v>6.1967785999999997E-2</v>
      </c>
      <c r="AO322" s="39">
        <v>0.18029541299999999</v>
      </c>
      <c r="AP322" s="39">
        <v>-0.21341633099999999</v>
      </c>
      <c r="AQ322" s="39">
        <v>-0.28946123299999998</v>
      </c>
      <c r="AR322" s="39">
        <v>-0.13555305300000001</v>
      </c>
      <c r="AS322" s="39">
        <v>8.3839843999999997E-2</v>
      </c>
      <c r="AT322" s="39">
        <v>2.4939374E-2</v>
      </c>
      <c r="AU322" s="39">
        <v>0.143664288</v>
      </c>
      <c r="AV322" s="39" t="s">
        <v>2</v>
      </c>
      <c r="AW322" s="39" t="s">
        <v>241</v>
      </c>
      <c r="AX322" s="39" t="s">
        <v>229</v>
      </c>
      <c r="AY322" s="39" t="s">
        <v>241</v>
      </c>
    </row>
    <row r="323" spans="1:51" x14ac:dyDescent="0.2">
      <c r="A323" s="40" t="str">
        <f t="shared" ref="A323:A387" si="5">AY323&amp;AX323&amp;AV323</f>
        <v>EFUR24SR</v>
      </c>
      <c r="B323" s="39">
        <v>322</v>
      </c>
      <c r="C323" s="39">
        <v>99</v>
      </c>
      <c r="D323" s="39">
        <v>-7.3340476000000002E-2</v>
      </c>
      <c r="E323" s="39">
        <v>2.7673838999999999E-2</v>
      </c>
      <c r="F323" s="39">
        <v>1.236699802</v>
      </c>
      <c r="G323" s="39">
        <v>-0.127580205</v>
      </c>
      <c r="H323" s="39">
        <v>-1.9100748000000001E-2</v>
      </c>
      <c r="I323" s="39">
        <v>6.4648071000000001E-2</v>
      </c>
      <c r="J323" s="39">
        <v>1.8744798E-2</v>
      </c>
      <c r="K323" s="39">
        <v>0.110551344</v>
      </c>
      <c r="L323" s="39">
        <v>0.25425984899999998</v>
      </c>
      <c r="M323" s="39">
        <v>0.136911645</v>
      </c>
      <c r="N323" s="39">
        <v>0.33249262200000002</v>
      </c>
      <c r="O323" s="39">
        <v>-0.60435972199999999</v>
      </c>
      <c r="P323" s="39">
        <v>-1.04261</v>
      </c>
      <c r="Q323" s="39">
        <v>-0.41789326799999998</v>
      </c>
      <c r="R323" s="39">
        <v>-0.43827994100000001</v>
      </c>
      <c r="S323" s="39">
        <v>-1.04261</v>
      </c>
      <c r="T323" s="39">
        <v>-0.30904545900000002</v>
      </c>
      <c r="U323" s="39">
        <v>-7.5622101999999997E-2</v>
      </c>
      <c r="V323" s="39">
        <v>-0.124785253</v>
      </c>
      <c r="W323" s="39">
        <v>1.2003485E-2</v>
      </c>
      <c r="X323" s="39">
        <v>0.29287780699999999</v>
      </c>
      <c r="Y323" s="39">
        <v>0.150766767</v>
      </c>
      <c r="Z323" s="39">
        <v>0.56176000000000004</v>
      </c>
      <c r="AA323" s="39">
        <v>0.42366418099999997</v>
      </c>
      <c r="AB323" s="39">
        <v>0.20753844299999999</v>
      </c>
      <c r="AC323" s="39">
        <v>0.56176000000000004</v>
      </c>
      <c r="AD323" s="39">
        <v>-0.244056262</v>
      </c>
      <c r="AE323" s="39">
        <v>-0.33780964299999999</v>
      </c>
      <c r="AF323" s="39">
        <v>-0.14651141000000001</v>
      </c>
      <c r="AG323" s="39">
        <v>-0.113035816</v>
      </c>
      <c r="AH323" s="39">
        <v>-0.18834040499999999</v>
      </c>
      <c r="AI323" s="39">
        <v>-2.8366667000000002E-2</v>
      </c>
      <c r="AJ323" s="39">
        <v>-1.475395E-2</v>
      </c>
      <c r="AK323" s="39">
        <v>-0.106558104</v>
      </c>
      <c r="AL323" s="39">
        <v>3.9439091000000003E-2</v>
      </c>
      <c r="AM323" s="39">
        <v>7.4990816000000002E-2</v>
      </c>
      <c r="AN323" s="39">
        <v>3.2171777999999998E-2</v>
      </c>
      <c r="AO323" s="39">
        <v>0.189250479</v>
      </c>
      <c r="AP323" s="39">
        <v>-0.18470889099999999</v>
      </c>
      <c r="AQ323" s="39">
        <v>-0.27165066199999999</v>
      </c>
      <c r="AR323" s="39">
        <v>-0.127768611</v>
      </c>
      <c r="AS323" s="39">
        <v>5.2960107999999999E-2</v>
      </c>
      <c r="AT323" s="39">
        <v>1.2018856E-2</v>
      </c>
      <c r="AU323" s="39">
        <v>0.14940518</v>
      </c>
      <c r="AV323" s="39" t="s">
        <v>3</v>
      </c>
      <c r="AW323" s="39" t="s">
        <v>241</v>
      </c>
      <c r="AX323" s="39" t="s">
        <v>229</v>
      </c>
      <c r="AY323" s="39" t="s">
        <v>241</v>
      </c>
    </row>
    <row r="324" spans="1:51" x14ac:dyDescent="0.2">
      <c r="A324" s="40" t="str">
        <f t="shared" si="5"/>
        <v>EFUEXNRA2JR</v>
      </c>
      <c r="B324" s="39">
        <v>323</v>
      </c>
      <c r="C324" s="39">
        <v>53</v>
      </c>
      <c r="D324" s="39">
        <v>-9.2684066999999995E-2</v>
      </c>
      <c r="E324" s="39">
        <v>3.1270456000000002E-2</v>
      </c>
      <c r="F324" s="39">
        <v>1.0719581490000001</v>
      </c>
      <c r="G324" s="39">
        <v>-0.15397303400000001</v>
      </c>
      <c r="H324" s="39">
        <v>-3.1395099000000003E-2</v>
      </c>
      <c r="I324" s="39">
        <v>5.0594920000000002E-2</v>
      </c>
      <c r="J324" s="39">
        <v>3.1948723999999998E-2</v>
      </c>
      <c r="K324" s="39">
        <v>6.9241117000000005E-2</v>
      </c>
      <c r="L324" s="39">
        <v>0.224933147</v>
      </c>
      <c r="M324" s="39">
        <v>0.17874206000000001</v>
      </c>
      <c r="N324" s="39">
        <v>0.263137069</v>
      </c>
      <c r="O324" s="39">
        <v>-0.57494318899999997</v>
      </c>
      <c r="P324" s="39">
        <v>-0.579512947</v>
      </c>
      <c r="Q324" s="39">
        <v>-0.57196526199999997</v>
      </c>
      <c r="R324" s="39">
        <v>-0.52171950499999997</v>
      </c>
      <c r="S324" s="39">
        <v>-0.70772000000000002</v>
      </c>
      <c r="T324" s="39">
        <v>-0.39322426199999999</v>
      </c>
      <c r="U324" s="39">
        <v>-9.4401102000000001E-2</v>
      </c>
      <c r="V324" s="39">
        <v>-0.19327712999999999</v>
      </c>
      <c r="W324" s="39">
        <v>-1.5993323E-2</v>
      </c>
      <c r="X324" s="39">
        <v>0.283872281</v>
      </c>
      <c r="Y324" s="39">
        <v>0.14891812099999999</v>
      </c>
      <c r="Z324" s="39">
        <v>0.36697000000000002</v>
      </c>
      <c r="AA324" s="39">
        <v>0.28415960600000001</v>
      </c>
      <c r="AB324" s="39">
        <v>0.17888257599999999</v>
      </c>
      <c r="AC324" s="39">
        <v>0.36697000000000002</v>
      </c>
      <c r="AD324" s="39">
        <v>-0.31906700999999998</v>
      </c>
      <c r="AE324" s="39">
        <v>-0.36919543799999999</v>
      </c>
      <c r="AF324" s="39">
        <v>-0.23132656200000001</v>
      </c>
      <c r="AG324" s="39">
        <v>-0.15675974600000001</v>
      </c>
      <c r="AH324" s="39">
        <v>-0.23262474</v>
      </c>
      <c r="AI324" s="39">
        <v>-6.7398755000000005E-2</v>
      </c>
      <c r="AJ324" s="39">
        <v>-3.9824592999999998E-2</v>
      </c>
      <c r="AK324" s="39">
        <v>-0.12384247700000001</v>
      </c>
      <c r="AL324" s="39">
        <v>7.3677386999999997E-2</v>
      </c>
      <c r="AM324" s="39">
        <v>0.10358856</v>
      </c>
      <c r="AN324" s="39">
        <v>2.2961981999999999E-2</v>
      </c>
      <c r="AO324" s="39">
        <v>0.18267465299999999</v>
      </c>
      <c r="AP324" s="39">
        <v>-0.23269257099999999</v>
      </c>
      <c r="AQ324" s="39">
        <v>-0.36637301900000002</v>
      </c>
      <c r="AR324" s="39">
        <v>-0.19281928800000001</v>
      </c>
      <c r="AS324" s="39">
        <v>7.3004225000000006E-2</v>
      </c>
      <c r="AT324" s="39">
        <v>-4.1621302999999998E-2</v>
      </c>
      <c r="AU324" s="39">
        <v>0.18020673800000001</v>
      </c>
      <c r="AV324" s="39" t="s">
        <v>230</v>
      </c>
      <c r="AW324" s="39" t="s">
        <v>241</v>
      </c>
      <c r="AX324" s="39" t="s">
        <v>231</v>
      </c>
      <c r="AY324" s="39" t="s">
        <v>241</v>
      </c>
    </row>
    <row r="325" spans="1:51" x14ac:dyDescent="0.2">
      <c r="A325" s="40" t="str">
        <f t="shared" si="5"/>
        <v>EFUEXNRA2SR</v>
      </c>
      <c r="B325" s="39">
        <v>324</v>
      </c>
      <c r="C325" s="39">
        <v>50</v>
      </c>
      <c r="D325" s="39">
        <v>-9.6244413000000001E-2</v>
      </c>
      <c r="E325" s="39">
        <v>5.2386311999999997E-2</v>
      </c>
      <c r="F325" s="39">
        <v>1.4016349809999999</v>
      </c>
      <c r="G325" s="39">
        <v>-0.19891969700000001</v>
      </c>
      <c r="H325" s="39">
        <v>6.4308710000000003E-3</v>
      </c>
      <c r="I325" s="39">
        <v>0.103423076</v>
      </c>
      <c r="J325" s="39">
        <v>2.1251511000000001E-2</v>
      </c>
      <c r="K325" s="39">
        <v>0.185594642</v>
      </c>
      <c r="L325" s="39">
        <v>0.32159458400000002</v>
      </c>
      <c r="M325" s="39">
        <v>0.14577898</v>
      </c>
      <c r="N325" s="39">
        <v>0.43080696600000001</v>
      </c>
      <c r="O325" s="39">
        <v>-1.04261</v>
      </c>
      <c r="P325" s="39">
        <v>-1.04261</v>
      </c>
      <c r="Q325" s="39">
        <v>-0.42321767399999999</v>
      </c>
      <c r="R325" s="39">
        <v>-0.61444470100000004</v>
      </c>
      <c r="S325" s="39">
        <v>-1.04261</v>
      </c>
      <c r="T325" s="39">
        <v>-0.41967167799999999</v>
      </c>
      <c r="U325" s="39">
        <v>-3.4469462999999999E-2</v>
      </c>
      <c r="V325" s="39">
        <v>-0.26043680499999999</v>
      </c>
      <c r="W325" s="39">
        <v>3.7704884000000001E-2</v>
      </c>
      <c r="X325" s="39">
        <v>0.46362524799999999</v>
      </c>
      <c r="Y325" s="39">
        <v>0.14866133300000001</v>
      </c>
      <c r="Z325" s="39">
        <v>0.56176000000000004</v>
      </c>
      <c r="AA325" s="39">
        <v>0.48501659400000002</v>
      </c>
      <c r="AB325" s="39">
        <v>0.16342906800000001</v>
      </c>
      <c r="AC325" s="39">
        <v>0.56176000000000004</v>
      </c>
      <c r="AD325" s="39">
        <v>-0.27467185399999999</v>
      </c>
      <c r="AE325" s="39">
        <v>-0.57636105999999998</v>
      </c>
      <c r="AF325" s="39">
        <v>-0.258661111</v>
      </c>
      <c r="AG325" s="39">
        <v>-0.12203568300000001</v>
      </c>
      <c r="AH325" s="39">
        <v>-0.33240975699999997</v>
      </c>
      <c r="AI325" s="39">
        <v>3.0723785E-2</v>
      </c>
      <c r="AJ325" s="39">
        <v>1.8888934E-2</v>
      </c>
      <c r="AK325" s="39">
        <v>-0.10884901700000001</v>
      </c>
      <c r="AL325" s="39">
        <v>5.1547625999999999E-2</v>
      </c>
      <c r="AM325" s="39">
        <v>7.8926517000000002E-2</v>
      </c>
      <c r="AN325" s="39">
        <v>3.2675783E-2</v>
      </c>
      <c r="AO325" s="39">
        <v>0.29188765500000002</v>
      </c>
      <c r="AP325" s="39">
        <v>-0.27098960500000002</v>
      </c>
      <c r="AQ325" s="39">
        <v>-0.47416560099999999</v>
      </c>
      <c r="AR325" s="39">
        <v>-0.119535695</v>
      </c>
      <c r="AS325" s="39">
        <v>5.0645005999999999E-2</v>
      </c>
      <c r="AT325" s="39">
        <v>3.2066041000000003E-2</v>
      </c>
      <c r="AU325" s="39">
        <v>0.13055823899999999</v>
      </c>
      <c r="AV325" s="39" t="s">
        <v>232</v>
      </c>
      <c r="AW325" s="39" t="s">
        <v>241</v>
      </c>
      <c r="AX325" s="39" t="s">
        <v>231</v>
      </c>
      <c r="AY325" s="39" t="s">
        <v>241</v>
      </c>
    </row>
    <row r="326" spans="1:51" x14ac:dyDescent="0.2">
      <c r="A326" s="40" t="str">
        <f t="shared" si="5"/>
        <v>EFUEXNRC3JR</v>
      </c>
      <c r="B326" s="39">
        <v>325</v>
      </c>
      <c r="C326" s="39">
        <v>37</v>
      </c>
      <c r="D326" s="39">
        <v>-3.9227638000000002E-2</v>
      </c>
      <c r="E326" s="39">
        <v>3.8321435000000001E-2</v>
      </c>
      <c r="F326" s="39">
        <v>1.27715154</v>
      </c>
      <c r="G326" s="39">
        <v>-0.114336271</v>
      </c>
      <c r="H326" s="39">
        <v>3.5880994999999999E-2</v>
      </c>
      <c r="I326" s="39">
        <v>4.4447779E-2</v>
      </c>
      <c r="J326" s="39">
        <v>-3.8350429999999998E-3</v>
      </c>
      <c r="K326" s="39">
        <v>9.2730599999999996E-2</v>
      </c>
      <c r="L326" s="39">
        <v>0.21082641799999999</v>
      </c>
      <c r="M326" s="39" t="s">
        <v>234</v>
      </c>
      <c r="N326" s="39">
        <v>0.30451699500000001</v>
      </c>
      <c r="O326" s="39">
        <v>-0.78598000000000001</v>
      </c>
      <c r="P326" s="39">
        <v>-0.78598000000000001</v>
      </c>
      <c r="Q326" s="39">
        <v>-0.25513112500000001</v>
      </c>
      <c r="R326" s="39">
        <v>-0.33525361100000001</v>
      </c>
      <c r="S326" s="39">
        <v>-0.78598000000000001</v>
      </c>
      <c r="T326" s="39">
        <v>-0.23884546800000001</v>
      </c>
      <c r="U326" s="39">
        <v>-9.8169650000000004E-3</v>
      </c>
      <c r="V326" s="39">
        <v>-8.0386234000000001E-2</v>
      </c>
      <c r="W326" s="39">
        <v>5.2693864999999999E-2</v>
      </c>
      <c r="X326" s="39">
        <v>0.19742299299999999</v>
      </c>
      <c r="Y326" s="39">
        <v>0.10227342</v>
      </c>
      <c r="Z326" s="39">
        <v>0.33096999999999999</v>
      </c>
      <c r="AA326" s="39">
        <v>0.238981633</v>
      </c>
      <c r="AB326" s="39">
        <v>0.10460032399999999</v>
      </c>
      <c r="AC326" s="39">
        <v>0.33096999999999999</v>
      </c>
      <c r="AD326" s="39">
        <v>-0.13921403700000001</v>
      </c>
      <c r="AE326" s="39">
        <v>-0.78598000000000001</v>
      </c>
      <c r="AF326" s="39">
        <v>-5.2670445000000003E-2</v>
      </c>
      <c r="AG326" s="39">
        <v>-5.7349366999999998E-2</v>
      </c>
      <c r="AH326" s="39">
        <v>-0.13668619100000001</v>
      </c>
      <c r="AI326" s="39">
        <v>1.8422635E-2</v>
      </c>
      <c r="AJ326" s="39">
        <v>3.8129973999999997E-2</v>
      </c>
      <c r="AK326" s="39">
        <v>-1.0166242000000001E-2</v>
      </c>
      <c r="AL326" s="39">
        <v>8.1726574999999996E-2</v>
      </c>
      <c r="AM326" s="39">
        <v>9.9263852999999999E-2</v>
      </c>
      <c r="AN326" s="39">
        <v>4.4749023999999998E-2</v>
      </c>
      <c r="AO326" s="39">
        <v>0.23975012400000001</v>
      </c>
      <c r="AP326" s="39">
        <v>-0.13486562099999999</v>
      </c>
      <c r="AQ326" s="39">
        <v>-0.31333184400000003</v>
      </c>
      <c r="AR326" s="39">
        <v>-1.1109493999999999E-2</v>
      </c>
      <c r="AS326" s="39">
        <v>9.5333821999999999E-2</v>
      </c>
      <c r="AT326" s="39">
        <v>1.8570294000000001E-2</v>
      </c>
      <c r="AU326" s="39">
        <v>0.17187518600000001</v>
      </c>
      <c r="AV326" s="39" t="s">
        <v>233</v>
      </c>
      <c r="AW326" s="39" t="s">
        <v>241</v>
      </c>
      <c r="AX326" s="39" t="s">
        <v>231</v>
      </c>
      <c r="AY326" s="39" t="s">
        <v>241</v>
      </c>
    </row>
    <row r="327" spans="1:51" x14ac:dyDescent="0.2">
      <c r="A327" s="40" t="str">
        <f t="shared" si="5"/>
        <v>EFUEXNRC3SR</v>
      </c>
      <c r="B327" s="39">
        <v>326</v>
      </c>
      <c r="C327" s="39">
        <v>49</v>
      </c>
      <c r="D327" s="39">
        <v>-5.1463401999999998E-2</v>
      </c>
      <c r="E327" s="39">
        <v>3.0539481E-2</v>
      </c>
      <c r="F327" s="39">
        <v>1.7242278849999999</v>
      </c>
      <c r="G327" s="39">
        <v>-0.111319684</v>
      </c>
      <c r="H327" s="39">
        <v>8.3928809999999996E-3</v>
      </c>
      <c r="I327" s="39">
        <v>2.7900175999999999E-2</v>
      </c>
      <c r="J327" s="39">
        <v>1.6935061000000001E-2</v>
      </c>
      <c r="K327" s="39">
        <v>3.8865292000000003E-2</v>
      </c>
      <c r="L327" s="39">
        <v>0.167033459</v>
      </c>
      <c r="M327" s="39">
        <v>0.13013478000000001</v>
      </c>
      <c r="N327" s="39">
        <v>0.197142821</v>
      </c>
      <c r="O327" s="39">
        <v>-0.41556999999999999</v>
      </c>
      <c r="P327" s="39">
        <v>-0.41556999999999999</v>
      </c>
      <c r="Q327" s="39">
        <v>-0.25053023899999999</v>
      </c>
      <c r="R327" s="39">
        <v>-0.31844892200000002</v>
      </c>
      <c r="S327" s="39">
        <v>-0.41556999999999999</v>
      </c>
      <c r="T327" s="39">
        <v>-0.233925197</v>
      </c>
      <c r="U327" s="39">
        <v>-0.10660047</v>
      </c>
      <c r="V327" s="39">
        <v>-0.124692364</v>
      </c>
      <c r="W327" s="39">
        <v>-2.2354888999999999E-2</v>
      </c>
      <c r="X327" s="39">
        <v>0.232727832</v>
      </c>
      <c r="Y327" s="39">
        <v>0.110863454</v>
      </c>
      <c r="Z327" s="39">
        <v>0.38889000000000001</v>
      </c>
      <c r="AA327" s="39">
        <v>0.27556643400000003</v>
      </c>
      <c r="AB327" s="39">
        <v>0.15283972100000001</v>
      </c>
      <c r="AC327" s="39">
        <v>0.38889000000000001</v>
      </c>
      <c r="AD327" s="39">
        <v>-0.172613608</v>
      </c>
      <c r="AE327" s="39">
        <v>-0.31688631699999997</v>
      </c>
      <c r="AF327" s="39">
        <v>-0.12529420099999999</v>
      </c>
      <c r="AG327" s="39">
        <v>-0.113563285</v>
      </c>
      <c r="AH327" s="39">
        <v>-0.16841429499999999</v>
      </c>
      <c r="AI327" s="39">
        <v>-2.8737304000000002E-2</v>
      </c>
      <c r="AJ327" s="39">
        <v>-2.8309526000000002E-2</v>
      </c>
      <c r="AK327" s="39">
        <v>-0.10912730900000001</v>
      </c>
      <c r="AL327" s="39">
        <v>6.6226971999999995E-2</v>
      </c>
      <c r="AM327" s="39">
        <v>7.4954913999999997E-2</v>
      </c>
      <c r="AN327" s="39">
        <v>-2.1076167E-2</v>
      </c>
      <c r="AO327" s="39">
        <v>0.23684128900000001</v>
      </c>
      <c r="AP327" s="39">
        <v>-0.16024818199999999</v>
      </c>
      <c r="AQ327" s="39">
        <v>-0.25088567000000001</v>
      </c>
      <c r="AR327" s="39">
        <v>-0.11295551199999999</v>
      </c>
      <c r="AS327" s="39">
        <v>6.1572206999999997E-2</v>
      </c>
      <c r="AT327" s="39">
        <v>-2.8143174E-2</v>
      </c>
      <c r="AU327" s="39">
        <v>0.15833040500000001</v>
      </c>
      <c r="AV327" s="39" t="s">
        <v>235</v>
      </c>
      <c r="AW327" s="39" t="s">
        <v>241</v>
      </c>
      <c r="AX327" s="39" t="s">
        <v>231</v>
      </c>
      <c r="AY327" s="39" t="s">
        <v>241</v>
      </c>
    </row>
    <row r="328" spans="1:51" x14ac:dyDescent="0.2">
      <c r="A328" s="40" t="str">
        <f t="shared" si="5"/>
        <v>EFUEQP1</v>
      </c>
      <c r="B328" s="39">
        <v>327</v>
      </c>
      <c r="C328" s="39">
        <v>96</v>
      </c>
      <c r="D328" s="39">
        <v>-8.1778950000000003E-2</v>
      </c>
      <c r="E328" s="39">
        <v>1.6757020000000001E-2</v>
      </c>
      <c r="F328" s="39">
        <v>0.53440788800000005</v>
      </c>
      <c r="G328" s="39">
        <v>-0.114622107</v>
      </c>
      <c r="H328" s="39">
        <v>-4.8935793999999998E-2</v>
      </c>
      <c r="I328" s="39">
        <v>5.2180061E-2</v>
      </c>
      <c r="J328" s="39">
        <v>2.5017416000000001E-2</v>
      </c>
      <c r="K328" s="39">
        <v>7.9342705999999999E-2</v>
      </c>
      <c r="L328" s="39">
        <v>0.22842955300000001</v>
      </c>
      <c r="M328" s="39">
        <v>0.158168947</v>
      </c>
      <c r="N328" s="39">
        <v>0.28167837299999998</v>
      </c>
      <c r="O328" s="39">
        <v>-0.55405266399999997</v>
      </c>
      <c r="P328" s="39">
        <v>-1.04261</v>
      </c>
      <c r="Q328" s="39">
        <v>-0.40177849700000001</v>
      </c>
      <c r="R328" s="39">
        <v>-0.42142169200000001</v>
      </c>
      <c r="S328" s="39">
        <v>-0.67674505500000004</v>
      </c>
      <c r="T328" s="39">
        <v>-0.392736586</v>
      </c>
      <c r="U328" s="39">
        <v>-9.0853307999999994E-2</v>
      </c>
      <c r="V328" s="39">
        <v>-0.127508382</v>
      </c>
      <c r="W328" s="39">
        <v>-1.1227442000000001E-2</v>
      </c>
      <c r="X328" s="39">
        <v>0.241707802</v>
      </c>
      <c r="Y328" s="39">
        <v>0.150669361</v>
      </c>
      <c r="Z328" s="39">
        <v>0.56176000000000004</v>
      </c>
      <c r="AA328" s="39">
        <v>0.29378754800000001</v>
      </c>
      <c r="AB328" s="39">
        <v>0.181531784</v>
      </c>
      <c r="AC328" s="39">
        <v>0.56176000000000004</v>
      </c>
      <c r="AD328" s="39">
        <v>-0.25149822900000002</v>
      </c>
      <c r="AE328" s="39">
        <v>-0.31417720999999998</v>
      </c>
      <c r="AF328" s="39">
        <v>-0.182700634</v>
      </c>
      <c r="AG328" s="39">
        <v>-0.12768960100000001</v>
      </c>
      <c r="AH328" s="39">
        <v>-0.175742809</v>
      </c>
      <c r="AI328" s="39">
        <v>-9.0000371999999995E-2</v>
      </c>
      <c r="AJ328" s="39">
        <v>-1.0884313E-2</v>
      </c>
      <c r="AK328" s="39">
        <v>-9.7655536000000001E-2</v>
      </c>
      <c r="AL328" s="39">
        <v>4.6579099999999998E-2</v>
      </c>
      <c r="AM328" s="39">
        <v>7.7725122999999993E-2</v>
      </c>
      <c r="AN328" s="39">
        <v>3.1771619000000001E-2</v>
      </c>
      <c r="AO328" s="39">
        <v>0.179821861</v>
      </c>
      <c r="AP328" s="39">
        <v>-0.22008554299999999</v>
      </c>
      <c r="AQ328" s="39">
        <v>-0.25861195999999997</v>
      </c>
      <c r="AR328" s="39">
        <v>-0.16439183299999999</v>
      </c>
      <c r="AS328" s="39">
        <v>6.3408042999999997E-2</v>
      </c>
      <c r="AT328" s="39">
        <v>-7.4911400000000005E-4</v>
      </c>
      <c r="AU328" s="39">
        <v>0.112133924</v>
      </c>
      <c r="AV328" s="39">
        <v>1</v>
      </c>
      <c r="AW328" s="39" t="s">
        <v>241</v>
      </c>
      <c r="AX328" s="39" t="s">
        <v>236</v>
      </c>
      <c r="AY328" s="39" t="s">
        <v>241</v>
      </c>
    </row>
    <row r="329" spans="1:51" x14ac:dyDescent="0.2">
      <c r="A329" s="40" t="str">
        <f t="shared" si="5"/>
        <v>EFUEQP2</v>
      </c>
      <c r="B329" s="39">
        <v>328</v>
      </c>
      <c r="C329" s="39">
        <v>93</v>
      </c>
      <c r="D329" s="39">
        <v>-4.5160835000000003E-2</v>
      </c>
      <c r="E329" s="39">
        <v>6.5204896999999998E-2</v>
      </c>
      <c r="F329" s="39">
        <v>6.5924992549999999</v>
      </c>
      <c r="G329" s="39">
        <v>-0.17296008500000001</v>
      </c>
      <c r="H329" s="39">
        <v>8.2638413999999993E-2</v>
      </c>
      <c r="I329" s="39">
        <v>6.5571353999999998E-2</v>
      </c>
      <c r="J329" s="39">
        <v>4.2369843999999997E-2</v>
      </c>
      <c r="K329" s="39">
        <v>8.8772862999999994E-2</v>
      </c>
      <c r="L329" s="39">
        <v>0.256069041</v>
      </c>
      <c r="M329" s="39">
        <v>0.205839365</v>
      </c>
      <c r="N329" s="39">
        <v>0.29794775200000001</v>
      </c>
      <c r="O329" s="39">
        <v>-0.78598000000000001</v>
      </c>
      <c r="P329" s="39">
        <v>-0.78598000000000001</v>
      </c>
      <c r="Q329" s="39">
        <v>-0.50231619699999996</v>
      </c>
      <c r="R329" s="39">
        <v>-0.59582505799999996</v>
      </c>
      <c r="S329" s="39">
        <v>-0.78598000000000001</v>
      </c>
      <c r="T329" s="39">
        <v>-0.37725340600000001</v>
      </c>
      <c r="U329" s="39">
        <v>-1.9529438E-2</v>
      </c>
      <c r="V329" s="39">
        <v>-0.10917331700000001</v>
      </c>
      <c r="W329" s="39">
        <v>8.3103445999999997E-2</v>
      </c>
      <c r="X329" s="39">
        <v>0.36272373099999999</v>
      </c>
      <c r="Y329" s="39">
        <v>0.15739676599999999</v>
      </c>
      <c r="Z329" s="39">
        <v>0.47763</v>
      </c>
      <c r="AA329" s="39">
        <v>0.39838185999999998</v>
      </c>
      <c r="AB329" s="39">
        <v>0.27457943200000001</v>
      </c>
      <c r="AC329" s="39">
        <v>0.47763</v>
      </c>
      <c r="AD329" s="39">
        <v>-0.21440214499999999</v>
      </c>
      <c r="AE329" s="39">
        <v>-0.374927124</v>
      </c>
      <c r="AF329" s="39">
        <v>-0.109213214</v>
      </c>
      <c r="AG329" s="39">
        <v>-3.9130713999999997E-2</v>
      </c>
      <c r="AH329" s="39">
        <v>-0.21322725200000001</v>
      </c>
      <c r="AI329" s="39">
        <v>2.1491567999999999E-2</v>
      </c>
      <c r="AJ329" s="39">
        <v>3.4189809000000002E-2</v>
      </c>
      <c r="AK329" s="39">
        <v>-3.8660444000000002E-2</v>
      </c>
      <c r="AL329" s="39">
        <v>0.102798162</v>
      </c>
      <c r="AM329" s="39">
        <v>0.114681171</v>
      </c>
      <c r="AN329" s="39">
        <v>5.2429226000000002E-2</v>
      </c>
      <c r="AO329" s="39">
        <v>0.40101863500000001</v>
      </c>
      <c r="AP329" s="39">
        <v>-0.158520144</v>
      </c>
      <c r="AQ329" s="39">
        <v>-0.29361028500000003</v>
      </c>
      <c r="AR329" s="39">
        <v>-9.8497871000000001E-2</v>
      </c>
      <c r="AS329" s="39">
        <v>9.3942081999999996E-2</v>
      </c>
      <c r="AT329" s="39">
        <v>1.9655934E-2</v>
      </c>
      <c r="AU329" s="39">
        <v>0.28278478499999998</v>
      </c>
      <c r="AV329" s="39">
        <v>2</v>
      </c>
      <c r="AW329" s="39" t="s">
        <v>241</v>
      </c>
      <c r="AX329" s="39" t="s">
        <v>236</v>
      </c>
      <c r="AY329" s="39" t="s">
        <v>241</v>
      </c>
    </row>
    <row r="330" spans="1:51" x14ac:dyDescent="0.2">
      <c r="A330" s="40" t="str">
        <f t="shared" si="5"/>
        <v>PFUEVARtotal</v>
      </c>
      <c r="B330" s="39">
        <v>329</v>
      </c>
      <c r="C330" s="39">
        <v>189</v>
      </c>
      <c r="D330" s="39">
        <v>0.43635551099999997</v>
      </c>
      <c r="E330" s="39">
        <v>2.5074678999999999E-2</v>
      </c>
      <c r="F330" s="39">
        <v>1.922763913</v>
      </c>
      <c r="G330" s="39">
        <v>0.387210043</v>
      </c>
      <c r="H330" s="39">
        <v>0.485500979</v>
      </c>
      <c r="I330" s="39">
        <v>6.4889988999999995E-2</v>
      </c>
      <c r="J330" s="39">
        <v>3.7730247000000001E-2</v>
      </c>
      <c r="K330" s="39">
        <v>9.2049730999999996E-2</v>
      </c>
      <c r="L330" s="39">
        <v>0.254735135</v>
      </c>
      <c r="M330" s="39">
        <v>0.19424275399999999</v>
      </c>
      <c r="N330" s="39">
        <v>0.30339698500000001</v>
      </c>
      <c r="O330" s="39">
        <v>-0.23671118399999999</v>
      </c>
      <c r="P330" s="39">
        <v>-0.78990070300000004</v>
      </c>
      <c r="Q330" s="39">
        <v>0.105285588</v>
      </c>
      <c r="R330" s="39">
        <v>3.7670212000000002E-2</v>
      </c>
      <c r="S330" s="39">
        <v>-0.54595807399999996</v>
      </c>
      <c r="T330" s="39">
        <v>0.138232362</v>
      </c>
      <c r="U330" s="39">
        <v>0.46780376499999998</v>
      </c>
      <c r="V330" s="39">
        <v>0.42927818200000001</v>
      </c>
      <c r="W330" s="39">
        <v>0.51950225400000005</v>
      </c>
      <c r="X330" s="39">
        <v>0.79455929999999997</v>
      </c>
      <c r="Y330" s="39">
        <v>0.73350563199999996</v>
      </c>
      <c r="Z330" s="39">
        <v>0.948436791</v>
      </c>
      <c r="AA330" s="39">
        <v>0.89104005900000005</v>
      </c>
      <c r="AB330" s="39">
        <v>0.77784306000000003</v>
      </c>
      <c r="AC330" s="39">
        <v>0.99946000000000002</v>
      </c>
      <c r="AD330" s="39">
        <v>0.28289712900000002</v>
      </c>
      <c r="AE330" s="39">
        <v>0.19431610099999999</v>
      </c>
      <c r="AF330" s="39">
        <v>0.32975852100000003</v>
      </c>
      <c r="AG330" s="39">
        <v>0.41237195100000001</v>
      </c>
      <c r="AH330" s="39">
        <v>0.34515615399999999</v>
      </c>
      <c r="AI330" s="39">
        <v>0.46753148</v>
      </c>
      <c r="AJ330" s="39">
        <v>0.52018336600000004</v>
      </c>
      <c r="AK330" s="39">
        <v>0.48384110800000002</v>
      </c>
      <c r="AL330" s="39">
        <v>0.53472917200000003</v>
      </c>
      <c r="AM330" s="39">
        <v>0.58526895199999995</v>
      </c>
      <c r="AN330" s="39">
        <v>0.55029846800000004</v>
      </c>
      <c r="AO330" s="39">
        <v>0.68365447599999996</v>
      </c>
      <c r="AP330" s="39">
        <v>0.31530841700000001</v>
      </c>
      <c r="AQ330" s="39">
        <v>0.22810307099999999</v>
      </c>
      <c r="AR330" s="39">
        <v>0.35833615499999999</v>
      </c>
      <c r="AS330" s="39">
        <v>0.55819447600000005</v>
      </c>
      <c r="AT330" s="39">
        <v>0.53366263300000005</v>
      </c>
      <c r="AU330" s="39">
        <v>0.65217089500000003</v>
      </c>
      <c r="AV330" s="39" t="s">
        <v>224</v>
      </c>
      <c r="AW330" s="39" t="s">
        <v>242</v>
      </c>
      <c r="AX330" s="39" t="s">
        <v>0</v>
      </c>
      <c r="AY330" s="39" t="s">
        <v>242</v>
      </c>
    </row>
    <row r="331" spans="1:51" x14ac:dyDescent="0.2">
      <c r="A331" s="40" t="str">
        <f t="shared" si="5"/>
        <v>PFUGEDAD6-11m</v>
      </c>
      <c r="B331" s="39">
        <v>330</v>
      </c>
      <c r="C331" s="39">
        <v>62</v>
      </c>
      <c r="D331" s="39">
        <v>0.30075329200000001</v>
      </c>
      <c r="E331" s="39">
        <v>3.4261137999999997E-2</v>
      </c>
      <c r="F331" s="39">
        <v>1.399674087</v>
      </c>
      <c r="G331" s="39">
        <v>0.233602695</v>
      </c>
      <c r="H331" s="39">
        <v>0.36790388800000001</v>
      </c>
      <c r="I331" s="39">
        <v>5.4927728000000002E-2</v>
      </c>
      <c r="J331" s="39">
        <v>2.7684507000000001E-2</v>
      </c>
      <c r="K331" s="39">
        <v>8.2170948999999993E-2</v>
      </c>
      <c r="L331" s="39">
        <v>0.23436665300000001</v>
      </c>
      <c r="M331" s="39">
        <v>0.16638661799999999</v>
      </c>
      <c r="N331" s="39">
        <v>0.28665475600000001</v>
      </c>
      <c r="O331" s="39">
        <v>-0.44219367700000001</v>
      </c>
      <c r="P331" s="39">
        <v>-0.45395149000000001</v>
      </c>
      <c r="Q331" s="39">
        <v>-0.43043586299999997</v>
      </c>
      <c r="R331" s="39">
        <v>-0.22394041100000001</v>
      </c>
      <c r="S331" s="39">
        <v>-0.81689999999999996</v>
      </c>
      <c r="T331" s="39">
        <v>7.1351828000000006E-2</v>
      </c>
      <c r="U331" s="39">
        <v>0.28583924399999999</v>
      </c>
      <c r="V331" s="39">
        <v>0.20190582600000001</v>
      </c>
      <c r="W331" s="39">
        <v>0.44366626999999997</v>
      </c>
      <c r="X331" s="39">
        <v>0.56366073800000005</v>
      </c>
      <c r="Y331" s="39">
        <v>0.53638747399999998</v>
      </c>
      <c r="Z331" s="39">
        <v>0.89215999999999995</v>
      </c>
      <c r="AA331" s="39">
        <v>0.67137306799999996</v>
      </c>
      <c r="AB331" s="39">
        <v>0.55726445199999997</v>
      </c>
      <c r="AC331" s="39">
        <v>0.89215999999999995</v>
      </c>
      <c r="AD331" s="39">
        <v>0.13850145899999999</v>
      </c>
      <c r="AE331" s="39">
        <v>4.2775480999999997E-2</v>
      </c>
      <c r="AF331" s="39">
        <v>0.19859848299999999</v>
      </c>
      <c r="AG331" s="39">
        <v>0.22740916</v>
      </c>
      <c r="AH331" s="39">
        <v>0.13951017099999999</v>
      </c>
      <c r="AI331" s="39">
        <v>0.34947536800000001</v>
      </c>
      <c r="AJ331" s="39">
        <v>0.358232257</v>
      </c>
      <c r="AK331" s="39">
        <v>0.26266516400000001</v>
      </c>
      <c r="AL331" s="39">
        <v>0.46799732599999999</v>
      </c>
      <c r="AM331" s="39">
        <v>0.49736575</v>
      </c>
      <c r="AN331" s="39">
        <v>0.44357416799999999</v>
      </c>
      <c r="AO331" s="39">
        <v>0.55716349600000004</v>
      </c>
      <c r="AP331" s="39">
        <v>0.14441719</v>
      </c>
      <c r="AQ331" s="39">
        <v>6.7317769E-2</v>
      </c>
      <c r="AR331" s="39">
        <v>0.22508321100000001</v>
      </c>
      <c r="AS331" s="39">
        <v>0.464259686</v>
      </c>
      <c r="AT331" s="39">
        <v>0.358528083</v>
      </c>
      <c r="AU331" s="39">
        <v>0.54642212000000001</v>
      </c>
      <c r="AV331" s="39" t="s">
        <v>13</v>
      </c>
      <c r="AW331" s="39" t="s">
        <v>242</v>
      </c>
      <c r="AX331" s="39" t="s">
        <v>225</v>
      </c>
      <c r="AY331" s="39" t="s">
        <v>242</v>
      </c>
    </row>
    <row r="332" spans="1:51" x14ac:dyDescent="0.2">
      <c r="A332" s="40" t="str">
        <f t="shared" si="5"/>
        <v>PFUGEDAD12-17m</v>
      </c>
      <c r="B332" s="39">
        <v>331</v>
      </c>
      <c r="C332" s="39">
        <v>79</v>
      </c>
      <c r="D332" s="39">
        <v>0.45387323299999999</v>
      </c>
      <c r="E332" s="39">
        <v>4.1803277999999999E-2</v>
      </c>
      <c r="F332" s="39">
        <v>1.87107489</v>
      </c>
      <c r="G332" s="39">
        <v>0.37194031300000002</v>
      </c>
      <c r="H332" s="39">
        <v>0.53580615300000001</v>
      </c>
      <c r="I332" s="39">
        <v>7.7237339000000002E-2</v>
      </c>
      <c r="J332" s="39">
        <v>2.3158283000000002E-2</v>
      </c>
      <c r="K332" s="39">
        <v>0.131316396</v>
      </c>
      <c r="L332" s="39">
        <v>0.27791606499999999</v>
      </c>
      <c r="M332" s="39">
        <v>0.15217845699999999</v>
      </c>
      <c r="N332" s="39">
        <v>0.36237604200000001</v>
      </c>
      <c r="O332" s="39">
        <v>-0.54318793200000004</v>
      </c>
      <c r="P332" s="39">
        <v>-0.69850999999999996</v>
      </c>
      <c r="Q332" s="39">
        <v>0.174354438</v>
      </c>
      <c r="R332" s="39">
        <v>-6.7143945999999996E-2</v>
      </c>
      <c r="S332" s="39">
        <v>-0.69850999999999996</v>
      </c>
      <c r="T332" s="39">
        <v>0.20577500500000001</v>
      </c>
      <c r="U332" s="39">
        <v>0.47616995099999998</v>
      </c>
      <c r="V332" s="39">
        <v>0.393326175</v>
      </c>
      <c r="W332" s="39">
        <v>0.54330177199999996</v>
      </c>
      <c r="X332" s="39">
        <v>0.78892528799999995</v>
      </c>
      <c r="Y332" s="39">
        <v>0.74426934899999997</v>
      </c>
      <c r="Z332" s="39">
        <v>0.99946000000000002</v>
      </c>
      <c r="AA332" s="39">
        <v>0.89159461500000003</v>
      </c>
      <c r="AB332" s="39">
        <v>0.77377634299999998</v>
      </c>
      <c r="AC332" s="39">
        <v>0.99946000000000002</v>
      </c>
      <c r="AD332" s="39">
        <v>0.31846967900000001</v>
      </c>
      <c r="AE332" s="39">
        <v>0.20977195900000001</v>
      </c>
      <c r="AF332" s="39">
        <v>0.34618361600000003</v>
      </c>
      <c r="AG332" s="39">
        <v>0.44256741300000002</v>
      </c>
      <c r="AH332" s="39">
        <v>0.33230360799999997</v>
      </c>
      <c r="AI332" s="39">
        <v>0.50824771099999999</v>
      </c>
      <c r="AJ332" s="39">
        <v>0.52403770400000005</v>
      </c>
      <c r="AK332" s="39">
        <v>0.47584246299999999</v>
      </c>
      <c r="AL332" s="39">
        <v>0.55198442299999995</v>
      </c>
      <c r="AM332" s="39">
        <v>0.62450655300000002</v>
      </c>
      <c r="AN332" s="39">
        <v>0.56217622599999995</v>
      </c>
      <c r="AO332" s="39">
        <v>0.70925872999999995</v>
      </c>
      <c r="AP332" s="39">
        <v>0.32780120099999999</v>
      </c>
      <c r="AQ332" s="39">
        <v>0.30427420700000002</v>
      </c>
      <c r="AR332" s="39">
        <v>0.36771426600000001</v>
      </c>
      <c r="AS332" s="39">
        <v>0.58478653899999999</v>
      </c>
      <c r="AT332" s="39">
        <v>0.54442654400000001</v>
      </c>
      <c r="AU332" s="39">
        <v>0.679572913</v>
      </c>
      <c r="AV332" s="39" t="s">
        <v>14</v>
      </c>
      <c r="AW332" s="39" t="s">
        <v>242</v>
      </c>
      <c r="AX332" s="39" t="s">
        <v>225</v>
      </c>
      <c r="AY332" s="39" t="s">
        <v>242</v>
      </c>
    </row>
    <row r="333" spans="1:51" x14ac:dyDescent="0.2">
      <c r="A333" s="40" t="str">
        <f t="shared" si="5"/>
        <v>PFUGEDAD18-23m</v>
      </c>
      <c r="B333" s="39">
        <v>332</v>
      </c>
      <c r="C333" s="39">
        <v>48</v>
      </c>
      <c r="D333" s="39">
        <v>0.55754079999999995</v>
      </c>
      <c r="E333" s="39">
        <v>2.7820467000000002E-2</v>
      </c>
      <c r="F333" s="39">
        <v>1.8363933429999999</v>
      </c>
      <c r="G333" s="39">
        <v>0.50301368700000004</v>
      </c>
      <c r="H333" s="39">
        <v>0.61206791299999996</v>
      </c>
      <c r="I333" s="39">
        <v>2.1204989E-2</v>
      </c>
      <c r="J333" s="39">
        <v>6.5506499999999999E-3</v>
      </c>
      <c r="K333" s="39">
        <v>3.5859328000000003E-2</v>
      </c>
      <c r="L333" s="39">
        <v>0.14561932899999999</v>
      </c>
      <c r="M333" s="39">
        <v>8.0936087000000004E-2</v>
      </c>
      <c r="N333" s="39">
        <v>0.189365593</v>
      </c>
      <c r="O333" s="39">
        <v>0.31546000000000002</v>
      </c>
      <c r="P333" s="39">
        <v>0.31546000000000002</v>
      </c>
      <c r="Q333" s="39">
        <v>0.40172477600000001</v>
      </c>
      <c r="R333" s="39">
        <v>0.33057244499999999</v>
      </c>
      <c r="S333" s="39">
        <v>0.31546000000000002</v>
      </c>
      <c r="T333" s="39">
        <v>0.40452865999999998</v>
      </c>
      <c r="U333" s="39">
        <v>0.53229363900000004</v>
      </c>
      <c r="V333" s="39">
        <v>0.50351580100000004</v>
      </c>
      <c r="W333" s="39">
        <v>0.55013058599999998</v>
      </c>
      <c r="X333" s="39">
        <v>0.87477871299999999</v>
      </c>
      <c r="Y333" s="39">
        <v>0.68386184500000002</v>
      </c>
      <c r="Z333" s="39">
        <v>0.92312000000000005</v>
      </c>
      <c r="AA333" s="39">
        <v>0.89411522799999998</v>
      </c>
      <c r="AB333" s="39">
        <v>0.72987811300000005</v>
      </c>
      <c r="AC333" s="39">
        <v>0.92312000000000005</v>
      </c>
      <c r="AD333" s="39">
        <v>0.457561683</v>
      </c>
      <c r="AE333" s="39">
        <v>0.39663676599999997</v>
      </c>
      <c r="AF333" s="39">
        <v>0.48132869</v>
      </c>
      <c r="AG333" s="39">
        <v>0.51348963299999995</v>
      </c>
      <c r="AH333" s="39">
        <v>0.48109716499999999</v>
      </c>
      <c r="AI333" s="39">
        <v>0.532260921</v>
      </c>
      <c r="AJ333" s="39">
        <v>0.54853401700000004</v>
      </c>
      <c r="AK333" s="39">
        <v>0.52134613699999999</v>
      </c>
      <c r="AL333" s="39">
        <v>0.62343021700000001</v>
      </c>
      <c r="AM333" s="39">
        <v>0.63183356800000001</v>
      </c>
      <c r="AN333" s="39">
        <v>0.54853204899999997</v>
      </c>
      <c r="AO333" s="39">
        <v>0.92312000000000005</v>
      </c>
      <c r="AP333" s="39">
        <v>0.469755327</v>
      </c>
      <c r="AQ333" s="39">
        <v>0.40654034700000002</v>
      </c>
      <c r="AR333" s="39">
        <v>0.48374639899999999</v>
      </c>
      <c r="AS333" s="39">
        <v>0.62038383100000005</v>
      </c>
      <c r="AT333" s="39">
        <v>0.54174557199999995</v>
      </c>
      <c r="AU333" s="39">
        <v>0.86560612100000001</v>
      </c>
      <c r="AV333" s="39" t="s">
        <v>15</v>
      </c>
      <c r="AW333" s="39" t="s">
        <v>242</v>
      </c>
      <c r="AX333" s="39" t="s">
        <v>225</v>
      </c>
      <c r="AY333" s="39" t="s">
        <v>242</v>
      </c>
    </row>
    <row r="334" spans="1:51" x14ac:dyDescent="0.2">
      <c r="A334" s="40" t="str">
        <f t="shared" si="5"/>
        <v>PFUSexoM</v>
      </c>
      <c r="B334" s="39">
        <v>333</v>
      </c>
      <c r="C334" s="39">
        <v>92</v>
      </c>
      <c r="D334" s="39">
        <v>0.44881802199999998</v>
      </c>
      <c r="E334" s="39">
        <v>2.5047400000000001E-2</v>
      </c>
      <c r="F334" s="39">
        <v>1.965448257</v>
      </c>
      <c r="G334" s="39">
        <v>0.39972601899999999</v>
      </c>
      <c r="H334" s="39">
        <v>0.49791002499999998</v>
      </c>
      <c r="I334" s="39">
        <v>3.0868100999999998E-2</v>
      </c>
      <c r="J334" s="39">
        <v>1.6448048E-2</v>
      </c>
      <c r="K334" s="39">
        <v>4.5288153999999997E-2</v>
      </c>
      <c r="L334" s="39">
        <v>0.17569320099999999</v>
      </c>
      <c r="M334" s="39">
        <v>0.12824994300000001</v>
      </c>
      <c r="N334" s="39">
        <v>0.21281013600000001</v>
      </c>
      <c r="O334" s="39">
        <v>0.137761157</v>
      </c>
      <c r="P334" s="39">
        <v>-0.30281999999999998</v>
      </c>
      <c r="Q334" s="39">
        <v>0.147586774</v>
      </c>
      <c r="R334" s="39">
        <v>0.14352973699999999</v>
      </c>
      <c r="S334" s="39">
        <v>-0.12018640899999999</v>
      </c>
      <c r="T334" s="39">
        <v>0.21579029699999999</v>
      </c>
      <c r="U334" s="39">
        <v>0.46687263000000001</v>
      </c>
      <c r="V334" s="39">
        <v>0.39848058400000003</v>
      </c>
      <c r="W334" s="39">
        <v>0.531127829</v>
      </c>
      <c r="X334" s="39">
        <v>0.67511180199999998</v>
      </c>
      <c r="Y334" s="39">
        <v>0.60311273899999995</v>
      </c>
      <c r="Z334" s="39">
        <v>0.95362000000000002</v>
      </c>
      <c r="AA334" s="39">
        <v>0.76081683099999997</v>
      </c>
      <c r="AB334" s="39">
        <v>0.63337848699999999</v>
      </c>
      <c r="AC334" s="39">
        <v>0.95362000000000002</v>
      </c>
      <c r="AD334" s="39">
        <v>0.28453128</v>
      </c>
      <c r="AE334" s="39">
        <v>0.221348504</v>
      </c>
      <c r="AF334" s="39">
        <v>0.33470227499999999</v>
      </c>
      <c r="AG334" s="39">
        <v>0.41275034599999999</v>
      </c>
      <c r="AH334" s="39">
        <v>0.316357416</v>
      </c>
      <c r="AI334" s="39">
        <v>0.48097163999999998</v>
      </c>
      <c r="AJ334" s="39">
        <v>0.520019063</v>
      </c>
      <c r="AK334" s="39">
        <v>0.45388165000000003</v>
      </c>
      <c r="AL334" s="39">
        <v>0.54852546400000002</v>
      </c>
      <c r="AM334" s="39">
        <v>0.55977561300000001</v>
      </c>
      <c r="AN334" s="39">
        <v>0.53487659600000004</v>
      </c>
      <c r="AO334" s="39">
        <v>0.63499917800000005</v>
      </c>
      <c r="AP334" s="39">
        <v>0.31363075200000001</v>
      </c>
      <c r="AQ334" s="39">
        <v>0.26117060199999997</v>
      </c>
      <c r="AR334" s="39">
        <v>0.40318097800000002</v>
      </c>
      <c r="AS334" s="39">
        <v>0.54853035800000005</v>
      </c>
      <c r="AT334" s="39">
        <v>0.52280248100000004</v>
      </c>
      <c r="AU334" s="39">
        <v>0.62092276400000002</v>
      </c>
      <c r="AV334" s="39" t="s">
        <v>16</v>
      </c>
      <c r="AW334" s="39" t="s">
        <v>242</v>
      </c>
      <c r="AX334" s="39" t="s">
        <v>226</v>
      </c>
      <c r="AY334" s="39" t="s">
        <v>242</v>
      </c>
    </row>
    <row r="335" spans="1:51" x14ac:dyDescent="0.2">
      <c r="A335" s="40" t="str">
        <f t="shared" si="5"/>
        <v>PFUSexoF</v>
      </c>
      <c r="B335" s="39">
        <v>334</v>
      </c>
      <c r="C335" s="39">
        <v>97</v>
      </c>
      <c r="D335" s="39">
        <v>0.42503073299999999</v>
      </c>
      <c r="E335" s="39">
        <v>3.8084249000000001E-2</v>
      </c>
      <c r="F335" s="39">
        <v>1.534324223</v>
      </c>
      <c r="G335" s="39">
        <v>0.35038697699999999</v>
      </c>
      <c r="H335" s="39">
        <v>0.499674489</v>
      </c>
      <c r="I335" s="39">
        <v>9.6177642999999993E-2</v>
      </c>
      <c r="J335" s="39">
        <v>5.1281892000000003E-2</v>
      </c>
      <c r="K335" s="39">
        <v>0.14107339299999999</v>
      </c>
      <c r="L335" s="39">
        <v>0.31012520500000001</v>
      </c>
      <c r="M335" s="39">
        <v>0.22645505599999999</v>
      </c>
      <c r="N335" s="39">
        <v>0.37559738100000001</v>
      </c>
      <c r="O335" s="39">
        <v>-0.53346895599999999</v>
      </c>
      <c r="P335" s="39">
        <v>-0.81689999999999996</v>
      </c>
      <c r="Q335" s="39">
        <v>-0.17048068599999999</v>
      </c>
      <c r="R335" s="39">
        <v>-0.286986986</v>
      </c>
      <c r="S335" s="39">
        <v>-0.81689999999999996</v>
      </c>
      <c r="T335" s="39">
        <v>0.108087526</v>
      </c>
      <c r="U335" s="39">
        <v>0.46751506399999998</v>
      </c>
      <c r="V335" s="39">
        <v>0.39070134200000001</v>
      </c>
      <c r="W335" s="39">
        <v>0.52340671500000002</v>
      </c>
      <c r="X335" s="39">
        <v>0.802931281</v>
      </c>
      <c r="Y335" s="39">
        <v>0.76099431200000001</v>
      </c>
      <c r="Z335" s="39">
        <v>0.99946000000000002</v>
      </c>
      <c r="AA335" s="39">
        <v>0.90438076599999995</v>
      </c>
      <c r="AB335" s="39">
        <v>0.79379153499999999</v>
      </c>
      <c r="AC335" s="39">
        <v>0.99946000000000002</v>
      </c>
      <c r="AD335" s="39">
        <v>0.211316583</v>
      </c>
      <c r="AE335" s="39">
        <v>0.10989433699999999</v>
      </c>
      <c r="AF335" s="39">
        <v>0.34523445200000002</v>
      </c>
      <c r="AG335" s="39">
        <v>0.39533044299999998</v>
      </c>
      <c r="AH335" s="39">
        <v>0.32546499099999998</v>
      </c>
      <c r="AI335" s="39">
        <v>0.476725605</v>
      </c>
      <c r="AJ335" s="39">
        <v>0.51524938200000003</v>
      </c>
      <c r="AK335" s="39">
        <v>0.467363264</v>
      </c>
      <c r="AL335" s="39">
        <v>0.55303558399999997</v>
      </c>
      <c r="AM335" s="39">
        <v>0.66486806399999998</v>
      </c>
      <c r="AN335" s="39">
        <v>0.55629397400000002</v>
      </c>
      <c r="AO335" s="39">
        <v>0.74888085999999998</v>
      </c>
      <c r="AP335" s="39">
        <v>0.31805888599999999</v>
      </c>
      <c r="AQ335" s="39">
        <v>0.182529618</v>
      </c>
      <c r="AR335" s="39">
        <v>0.35919805399999999</v>
      </c>
      <c r="AS335" s="39">
        <v>0.564120752</v>
      </c>
      <c r="AT335" s="39">
        <v>0.53659760400000001</v>
      </c>
      <c r="AU335" s="39">
        <v>0.71069992800000004</v>
      </c>
      <c r="AV335" s="39" t="s">
        <v>17</v>
      </c>
      <c r="AW335" s="39" t="s">
        <v>242</v>
      </c>
      <c r="AX335" s="39" t="s">
        <v>226</v>
      </c>
      <c r="AY335" s="39" t="s">
        <v>242</v>
      </c>
    </row>
    <row r="336" spans="1:51" x14ac:dyDescent="0.2">
      <c r="A336" s="40" t="str">
        <f t="shared" si="5"/>
        <v>PFUEstratoAlto</v>
      </c>
      <c r="B336" s="39">
        <v>335</v>
      </c>
      <c r="C336" s="39">
        <v>35</v>
      </c>
      <c r="D336" s="39">
        <v>0.52391199300000002</v>
      </c>
      <c r="E336" s="39">
        <v>5.2795090000000003E-2</v>
      </c>
      <c r="F336" s="39">
        <v>2.70076429</v>
      </c>
      <c r="G336" s="39">
        <v>0.42043551800000001</v>
      </c>
      <c r="H336" s="39">
        <v>0.62738846699999995</v>
      </c>
      <c r="I336" s="39">
        <v>3.8078480999999997E-2</v>
      </c>
      <c r="J336" s="39">
        <v>1.4176808000000001E-2</v>
      </c>
      <c r="K336" s="39">
        <v>6.1980154000000003E-2</v>
      </c>
      <c r="L336" s="39">
        <v>0.19513708199999999</v>
      </c>
      <c r="M336" s="39">
        <v>0.119066402</v>
      </c>
      <c r="N336" s="39">
        <v>0.248958136</v>
      </c>
      <c r="O336" s="39">
        <v>0.145161286</v>
      </c>
      <c r="P336" s="39">
        <v>0.13675000000000001</v>
      </c>
      <c r="Q336" s="39">
        <v>0.21000561200000001</v>
      </c>
      <c r="R336" s="39">
        <v>0.18401435999999999</v>
      </c>
      <c r="S336" s="39">
        <v>0.13675000000000001</v>
      </c>
      <c r="T336" s="39">
        <v>0.216076144</v>
      </c>
      <c r="U336" s="39">
        <v>0.52024104699999996</v>
      </c>
      <c r="V336" s="39">
        <v>0.454714385</v>
      </c>
      <c r="W336" s="39">
        <v>0.58529836899999999</v>
      </c>
      <c r="X336" s="39">
        <v>0.89322261199999997</v>
      </c>
      <c r="Y336" s="39">
        <v>0.74190898599999999</v>
      </c>
      <c r="Z336" s="39">
        <v>0.95362000000000002</v>
      </c>
      <c r="AA336" s="39">
        <v>0.90907756699999998</v>
      </c>
      <c r="AB336" s="39">
        <v>0.78880857500000001</v>
      </c>
      <c r="AC336" s="39">
        <v>0.95362000000000002</v>
      </c>
      <c r="AD336" s="39">
        <v>0.34826818999999998</v>
      </c>
      <c r="AE336" s="39">
        <v>0.18492719299999999</v>
      </c>
      <c r="AF336" s="39">
        <v>0.46912705700000001</v>
      </c>
      <c r="AG336" s="39">
        <v>0.47702715600000001</v>
      </c>
      <c r="AH336" s="39">
        <v>0.34267281500000002</v>
      </c>
      <c r="AI336" s="39">
        <v>0.54565771900000004</v>
      </c>
      <c r="AJ336" s="39">
        <v>0.53511938100000001</v>
      </c>
      <c r="AK336" s="39">
        <v>0.47624076599999998</v>
      </c>
      <c r="AL336" s="39">
        <v>0.64746731400000002</v>
      </c>
      <c r="AM336" s="39">
        <v>0.63461836199999999</v>
      </c>
      <c r="AN336" s="39">
        <v>0.53063917500000002</v>
      </c>
      <c r="AO336" s="39">
        <v>0.95362000000000002</v>
      </c>
      <c r="AP336" s="39">
        <v>0.41911351299999999</v>
      </c>
      <c r="AQ336" s="39">
        <v>0.14864575999999999</v>
      </c>
      <c r="AR336" s="39">
        <v>0.499969306</v>
      </c>
      <c r="AS336" s="39">
        <v>0.60316373899999998</v>
      </c>
      <c r="AT336" s="39">
        <v>0.53042157599999995</v>
      </c>
      <c r="AU336" s="39">
        <v>0.87035947000000002</v>
      </c>
      <c r="AV336" s="39" t="s">
        <v>7</v>
      </c>
      <c r="AW336" s="39" t="s">
        <v>242</v>
      </c>
      <c r="AX336" s="39" t="s">
        <v>227</v>
      </c>
      <c r="AY336" s="39" t="s">
        <v>242</v>
      </c>
    </row>
    <row r="337" spans="1:51" x14ac:dyDescent="0.2">
      <c r="A337" s="40" t="str">
        <f t="shared" si="5"/>
        <v>PFUEstratoMedio Alto</v>
      </c>
      <c r="B337" s="39">
        <v>336</v>
      </c>
      <c r="C337" s="39">
        <v>48</v>
      </c>
      <c r="D337" s="39">
        <v>0.42872026200000002</v>
      </c>
      <c r="E337" s="39">
        <v>4.1373338000000003E-2</v>
      </c>
      <c r="F337" s="39">
        <v>1.10515261</v>
      </c>
      <c r="G337" s="39">
        <v>0.34763000999999999</v>
      </c>
      <c r="H337" s="39">
        <v>0.50981051399999999</v>
      </c>
      <c r="I337" s="39">
        <v>7.6417294999999996E-2</v>
      </c>
      <c r="J337" s="39">
        <v>1.8713223000000001E-2</v>
      </c>
      <c r="K337" s="39">
        <v>0.13412136799999999</v>
      </c>
      <c r="L337" s="39">
        <v>0.27643678399999999</v>
      </c>
      <c r="M337" s="39">
        <v>0.13679628399999999</v>
      </c>
      <c r="N337" s="39">
        <v>0.36622584200000002</v>
      </c>
      <c r="O337" s="39">
        <v>-0.54126363600000005</v>
      </c>
      <c r="P337" s="39">
        <v>-0.69850999999999996</v>
      </c>
      <c r="Q337" s="39">
        <v>0.110037207</v>
      </c>
      <c r="R337" s="39">
        <v>-0.11639086</v>
      </c>
      <c r="S337" s="39">
        <v>-0.69850999999999996</v>
      </c>
      <c r="T337" s="39">
        <v>0.15156410100000001</v>
      </c>
      <c r="U337" s="39">
        <v>0.45933471799999998</v>
      </c>
      <c r="V337" s="39">
        <v>0.34554870599999998</v>
      </c>
      <c r="W337" s="39">
        <v>0.53311587800000004</v>
      </c>
      <c r="X337" s="39">
        <v>0.78989604700000005</v>
      </c>
      <c r="Y337" s="39">
        <v>0.75192340400000002</v>
      </c>
      <c r="Z337" s="39">
        <v>0.86659758799999997</v>
      </c>
      <c r="AA337" s="39">
        <v>0.79836992900000003</v>
      </c>
      <c r="AB337" s="39">
        <v>0.76975067200000002</v>
      </c>
      <c r="AC337" s="39">
        <v>0.99946000000000002</v>
      </c>
      <c r="AD337" s="39">
        <v>0.28143609600000002</v>
      </c>
      <c r="AE337" s="39">
        <v>6.2769560000000002E-3</v>
      </c>
      <c r="AF337" s="39">
        <v>0.36936746799999998</v>
      </c>
      <c r="AG337" s="39">
        <v>0.40626622600000001</v>
      </c>
      <c r="AH337" s="39">
        <v>0.30224491199999998</v>
      </c>
      <c r="AI337" s="39">
        <v>0.47221774</v>
      </c>
      <c r="AJ337" s="39">
        <v>0.48435338900000002</v>
      </c>
      <c r="AK337" s="39">
        <v>0.45931350599999998</v>
      </c>
      <c r="AL337" s="39">
        <v>0.53416780699999999</v>
      </c>
      <c r="AM337" s="39">
        <v>0.59010281399999998</v>
      </c>
      <c r="AN337" s="39">
        <v>0.55048115600000003</v>
      </c>
      <c r="AO337" s="39">
        <v>0.67225359399999995</v>
      </c>
      <c r="AP337" s="39">
        <v>0.31606176400000002</v>
      </c>
      <c r="AQ337" s="39">
        <v>0.12506029099999999</v>
      </c>
      <c r="AR337" s="39">
        <v>0.408805802</v>
      </c>
      <c r="AS337" s="39">
        <v>0.55364570099999999</v>
      </c>
      <c r="AT337" s="39">
        <v>0.53361948299999995</v>
      </c>
      <c r="AU337" s="39">
        <v>0.58385360600000002</v>
      </c>
      <c r="AV337" s="39" t="s">
        <v>8</v>
      </c>
      <c r="AW337" s="39" t="s">
        <v>242</v>
      </c>
      <c r="AX337" s="39" t="s">
        <v>227</v>
      </c>
      <c r="AY337" s="39" t="s">
        <v>242</v>
      </c>
    </row>
    <row r="338" spans="1:51" x14ac:dyDescent="0.2">
      <c r="A338" s="40" t="str">
        <f t="shared" si="5"/>
        <v>PFUEstratoMedio</v>
      </c>
      <c r="B338" s="39">
        <v>337</v>
      </c>
      <c r="C338" s="39">
        <v>9</v>
      </c>
      <c r="D338" s="39">
        <v>0.54288759399999997</v>
      </c>
      <c r="E338" s="39">
        <v>3.9889958000000003E-2</v>
      </c>
      <c r="F338" s="39">
        <v>0.35510276299999999</v>
      </c>
      <c r="G338" s="39">
        <v>0.46470471200000002</v>
      </c>
      <c r="H338" s="39">
        <v>0.62107047500000001</v>
      </c>
      <c r="I338" s="39">
        <v>4.1112023999999997E-2</v>
      </c>
      <c r="J338" s="39">
        <v>6.109186E-3</v>
      </c>
      <c r="K338" s="39">
        <v>7.6114863000000005E-2</v>
      </c>
      <c r="L338" s="39">
        <v>0.202761003</v>
      </c>
      <c r="M338" s="39">
        <v>7.8161283999999998E-2</v>
      </c>
      <c r="N338" s="39">
        <v>0.27588922199999999</v>
      </c>
      <c r="O338" s="39">
        <v>0.20297000000000001</v>
      </c>
      <c r="P338" s="39">
        <v>0.20297000000000001</v>
      </c>
      <c r="Q338" s="39">
        <v>0.28549489700000003</v>
      </c>
      <c r="R338" s="39">
        <v>0.20297000000000001</v>
      </c>
      <c r="S338" s="39">
        <v>0.20297000000000001</v>
      </c>
      <c r="T338" s="39">
        <v>0.31144751900000001</v>
      </c>
      <c r="U338" s="39">
        <v>0.55022755400000001</v>
      </c>
      <c r="V338" s="39">
        <v>0.33360806999999998</v>
      </c>
      <c r="W338" s="39">
        <v>0.61213512599999997</v>
      </c>
      <c r="X338" s="39">
        <v>0.81562828200000004</v>
      </c>
      <c r="Y338" s="39">
        <v>0.62451408600000002</v>
      </c>
      <c r="Z338" s="39">
        <v>0.92312000000000005</v>
      </c>
      <c r="AA338" s="39">
        <v>0.85862496899999996</v>
      </c>
      <c r="AB338" s="39">
        <v>0.63901130900000003</v>
      </c>
      <c r="AC338" s="39">
        <v>0.92312000000000005</v>
      </c>
      <c r="AD338" s="39">
        <v>0.31883436900000001</v>
      </c>
      <c r="AE338" s="39">
        <v>0.20297000000000001</v>
      </c>
      <c r="AF338" s="39">
        <v>0.46789562099999998</v>
      </c>
      <c r="AG338" s="39">
        <v>0.51238035199999998</v>
      </c>
      <c r="AH338" s="39">
        <v>0.51238035199999998</v>
      </c>
      <c r="AI338" s="39">
        <v>0.51238035199999998</v>
      </c>
      <c r="AJ338" s="39">
        <v>0.55666155699999997</v>
      </c>
      <c r="AK338" s="39">
        <v>0.20297000000000001</v>
      </c>
      <c r="AL338" s="39">
        <v>0.92312000000000005</v>
      </c>
      <c r="AM338" s="39">
        <v>0.62038776600000001</v>
      </c>
      <c r="AN338" s="39">
        <v>0.55058260299999995</v>
      </c>
      <c r="AO338" s="39">
        <v>0.92312000000000005</v>
      </c>
      <c r="AP338" s="39">
        <v>0.375624187</v>
      </c>
      <c r="AQ338" s="39">
        <v>0.20297000000000001</v>
      </c>
      <c r="AR338" s="39">
        <v>0.50783338499999997</v>
      </c>
      <c r="AS338" s="39">
        <v>0.59432036899999996</v>
      </c>
      <c r="AT338" s="39">
        <v>0.44284071899999999</v>
      </c>
      <c r="AU338" s="39">
        <v>0.92312000000000005</v>
      </c>
      <c r="AV338" s="39" t="s">
        <v>9</v>
      </c>
      <c r="AW338" s="39" t="s">
        <v>242</v>
      </c>
      <c r="AX338" s="39" t="s">
        <v>227</v>
      </c>
      <c r="AY338" s="39" t="s">
        <v>242</v>
      </c>
    </row>
    <row r="339" spans="1:51" x14ac:dyDescent="0.2">
      <c r="A339" s="40" t="str">
        <f t="shared" si="5"/>
        <v>PFUEstratoMedio Bajo</v>
      </c>
      <c r="B339" s="39">
        <v>338</v>
      </c>
      <c r="C339" s="39">
        <v>26</v>
      </c>
      <c r="D339" s="39">
        <v>0.33757902000000001</v>
      </c>
      <c r="E339" s="39">
        <v>1.1281012999999999E-2</v>
      </c>
      <c r="F339" s="39">
        <v>5.6303317999999998E-2</v>
      </c>
      <c r="G339" s="39">
        <v>0.31546864099999999</v>
      </c>
      <c r="H339" s="39">
        <v>0.35968939900000002</v>
      </c>
      <c r="I339" s="39">
        <v>6.0400552000000003E-2</v>
      </c>
      <c r="J339" s="39">
        <v>2.8778714E-2</v>
      </c>
      <c r="K339" s="39">
        <v>9.2022390999999995E-2</v>
      </c>
      <c r="L339" s="39">
        <v>0.245765238</v>
      </c>
      <c r="M339" s="39">
        <v>0.16964290200000001</v>
      </c>
      <c r="N339" s="39">
        <v>0.30335192500000002</v>
      </c>
      <c r="O339" s="39">
        <v>-0.35954000000000003</v>
      </c>
      <c r="P339" s="39">
        <v>-0.35954000000000003</v>
      </c>
      <c r="Q339" s="39">
        <v>-3.4364803999999999E-2</v>
      </c>
      <c r="R339" s="39">
        <v>-0.31033654500000002</v>
      </c>
      <c r="S339" s="39">
        <v>-0.35954000000000003</v>
      </c>
      <c r="T339" s="39">
        <v>3.7655058999999998E-2</v>
      </c>
      <c r="U339" s="39">
        <v>0.33586967600000001</v>
      </c>
      <c r="V339" s="39">
        <v>0.31585037900000001</v>
      </c>
      <c r="W339" s="39">
        <v>0.397746865</v>
      </c>
      <c r="X339" s="39">
        <v>0.56220137400000003</v>
      </c>
      <c r="Y339" s="39">
        <v>0.53582706099999999</v>
      </c>
      <c r="Z339" s="39">
        <v>0.71326999999999996</v>
      </c>
      <c r="AA339" s="39">
        <v>0.60923893900000003</v>
      </c>
      <c r="AB339" s="39">
        <v>0.54918140900000001</v>
      </c>
      <c r="AC339" s="39">
        <v>0.71326999999999996</v>
      </c>
      <c r="AD339" s="39">
        <v>0.14071400000000001</v>
      </c>
      <c r="AE339" s="39">
        <v>0.13591082299999999</v>
      </c>
      <c r="AF339" s="39">
        <v>0.143524927</v>
      </c>
      <c r="AG339" s="39">
        <v>0.31276542600000001</v>
      </c>
      <c r="AH339" s="39">
        <v>0.30833066999999997</v>
      </c>
      <c r="AI339" s="39">
        <v>0.315606575</v>
      </c>
      <c r="AJ339" s="39">
        <v>0.45331251099999997</v>
      </c>
      <c r="AK339" s="39">
        <v>0.38559696599999999</v>
      </c>
      <c r="AL339" s="39">
        <v>0.48906065799999998</v>
      </c>
      <c r="AM339" s="39">
        <v>0.53515769099999999</v>
      </c>
      <c r="AN339" s="39">
        <v>0.50842039999999999</v>
      </c>
      <c r="AO339" s="39">
        <v>0.55496490099999995</v>
      </c>
      <c r="AP339" s="39">
        <v>0.171669293</v>
      </c>
      <c r="AQ339" s="39">
        <v>0.14009355200000001</v>
      </c>
      <c r="AR339" s="39">
        <v>0.27181202799999998</v>
      </c>
      <c r="AS339" s="39">
        <v>0.53233891799999999</v>
      </c>
      <c r="AT339" s="39">
        <v>0.40523080099999997</v>
      </c>
      <c r="AU339" s="39">
        <v>0.55400711800000002</v>
      </c>
      <c r="AV339" s="39" t="s">
        <v>10</v>
      </c>
      <c r="AW339" s="39" t="s">
        <v>242</v>
      </c>
      <c r="AX339" s="39" t="s">
        <v>227</v>
      </c>
      <c r="AY339" s="39" t="s">
        <v>242</v>
      </c>
    </row>
    <row r="340" spans="1:51" x14ac:dyDescent="0.2">
      <c r="A340" s="40" t="str">
        <f t="shared" si="5"/>
        <v>PFUEstratoBajo</v>
      </c>
      <c r="B340" s="39">
        <v>339</v>
      </c>
      <c r="C340" s="39">
        <v>71</v>
      </c>
      <c r="D340" s="39">
        <v>0.41932167300000001</v>
      </c>
      <c r="E340" s="39">
        <v>1.0283379E-2</v>
      </c>
      <c r="F340" s="39">
        <v>0.665875628</v>
      </c>
      <c r="G340" s="39">
        <v>0.39916662000000003</v>
      </c>
      <c r="H340" s="39">
        <v>0.43947672599999998</v>
      </c>
      <c r="I340" s="39">
        <v>6.4519345000000006E-2</v>
      </c>
      <c r="J340" s="39">
        <v>4.5625838000000002E-2</v>
      </c>
      <c r="K340" s="39">
        <v>8.3412852999999995E-2</v>
      </c>
      <c r="L340" s="39">
        <v>0.25400658500000001</v>
      </c>
      <c r="M340" s="39">
        <v>0.21360205400000001</v>
      </c>
      <c r="N340" s="39">
        <v>0.28881283299999999</v>
      </c>
      <c r="O340" s="39">
        <v>-0.239235276</v>
      </c>
      <c r="P340" s="39">
        <v>-0.661351087</v>
      </c>
      <c r="Q340" s="39">
        <v>-0.130428932</v>
      </c>
      <c r="R340" s="39">
        <v>-0.122730064</v>
      </c>
      <c r="S340" s="39">
        <v>-0.220048038</v>
      </c>
      <c r="T340" s="39">
        <v>0.10506815</v>
      </c>
      <c r="U340" s="39">
        <v>0.426396371</v>
      </c>
      <c r="V340" s="39">
        <v>0.41230434300000002</v>
      </c>
      <c r="W340" s="39">
        <v>0.46563628499999998</v>
      </c>
      <c r="X340" s="39">
        <v>0.79410629600000004</v>
      </c>
      <c r="Y340" s="39">
        <v>0.73559550299999998</v>
      </c>
      <c r="Z340" s="39">
        <v>0.83124292899999996</v>
      </c>
      <c r="AA340" s="39">
        <v>0.82187783199999997</v>
      </c>
      <c r="AB340" s="39">
        <v>0.77467436899999997</v>
      </c>
      <c r="AC340" s="39">
        <v>0.83442002000000004</v>
      </c>
      <c r="AD340" s="39">
        <v>0.27412321000000001</v>
      </c>
      <c r="AE340" s="39">
        <v>0.246117159</v>
      </c>
      <c r="AF340" s="39">
        <v>0.312190415</v>
      </c>
      <c r="AG340" s="39">
        <v>0.40230617000000002</v>
      </c>
      <c r="AH340" s="39">
        <v>0.382077589</v>
      </c>
      <c r="AI340" s="39">
        <v>0.41808040400000002</v>
      </c>
      <c r="AJ340" s="39">
        <v>0.47823250899999997</v>
      </c>
      <c r="AK340" s="39">
        <v>0.43074114699999999</v>
      </c>
      <c r="AL340" s="39">
        <v>0.50636202600000002</v>
      </c>
      <c r="AM340" s="39">
        <v>0.59037986200000003</v>
      </c>
      <c r="AN340" s="39">
        <v>0.54118432699999997</v>
      </c>
      <c r="AO340" s="39">
        <v>0.64048488599999998</v>
      </c>
      <c r="AP340" s="39">
        <v>0.31227950100000001</v>
      </c>
      <c r="AQ340" s="39">
        <v>0.29203425399999999</v>
      </c>
      <c r="AR340" s="39">
        <v>0.356528024</v>
      </c>
      <c r="AS340" s="39">
        <v>0.542004335</v>
      </c>
      <c r="AT340" s="39">
        <v>0.50826837800000002</v>
      </c>
      <c r="AU340" s="39">
        <v>0.61136290500000001</v>
      </c>
      <c r="AV340" s="39" t="s">
        <v>11</v>
      </c>
      <c r="AW340" s="39" t="s">
        <v>242</v>
      </c>
      <c r="AX340" s="39" t="s">
        <v>227</v>
      </c>
      <c r="AY340" s="39" t="s">
        <v>242</v>
      </c>
    </row>
    <row r="341" spans="1:51" x14ac:dyDescent="0.2">
      <c r="A341" s="40" t="str">
        <f t="shared" si="5"/>
        <v>PFUESQA2</v>
      </c>
      <c r="B341" s="39">
        <v>340</v>
      </c>
      <c r="C341" s="39">
        <v>103</v>
      </c>
      <c r="D341" s="39">
        <v>0.41326668700000002</v>
      </c>
      <c r="E341" s="39">
        <v>4.5207393999999998E-2</v>
      </c>
      <c r="F341" s="39">
        <v>2.0221770960000001</v>
      </c>
      <c r="G341" s="39">
        <v>0.32466182199999999</v>
      </c>
      <c r="H341" s="39">
        <v>0.50187155100000003</v>
      </c>
      <c r="I341" s="39">
        <v>0.10939009700000001</v>
      </c>
      <c r="J341" s="39">
        <v>5.9914591000000003E-2</v>
      </c>
      <c r="K341" s="39">
        <v>0.15886560299999999</v>
      </c>
      <c r="L341" s="39">
        <v>0.33074173800000001</v>
      </c>
      <c r="M341" s="39">
        <v>0.244774573</v>
      </c>
      <c r="N341" s="39">
        <v>0.39857948100000001</v>
      </c>
      <c r="O341" s="39">
        <v>-0.52179640900000002</v>
      </c>
      <c r="P341" s="39">
        <v>-0.81689999999999996</v>
      </c>
      <c r="Q341" s="39">
        <v>-0.15796486500000001</v>
      </c>
      <c r="R341" s="39">
        <v>-0.26115410999999999</v>
      </c>
      <c r="S341" s="39">
        <v>-0.81689999999999996</v>
      </c>
      <c r="T341" s="39">
        <v>0.10261419400000001</v>
      </c>
      <c r="U341" s="39">
        <v>0.40298224900000001</v>
      </c>
      <c r="V341" s="39">
        <v>0.31470630999999999</v>
      </c>
      <c r="W341" s="39">
        <v>0.54255954399999995</v>
      </c>
      <c r="X341" s="39">
        <v>0.905686671</v>
      </c>
      <c r="Y341" s="39">
        <v>0.793772704</v>
      </c>
      <c r="Z341" s="39">
        <v>0.99946000000000002</v>
      </c>
      <c r="AA341" s="39">
        <v>0.91995644399999998</v>
      </c>
      <c r="AB341" s="39">
        <v>0.80263079999999998</v>
      </c>
      <c r="AC341" s="39">
        <v>0.99946000000000002</v>
      </c>
      <c r="AD341" s="39">
        <v>0.19478849600000001</v>
      </c>
      <c r="AE341" s="39">
        <v>0.1073576</v>
      </c>
      <c r="AF341" s="39">
        <v>0.26245571499999998</v>
      </c>
      <c r="AG341" s="39">
        <v>0.32321974799999997</v>
      </c>
      <c r="AH341" s="39">
        <v>0.26142703900000003</v>
      </c>
      <c r="AI341" s="39">
        <v>0.41982370499999999</v>
      </c>
      <c r="AJ341" s="39">
        <v>0.51986074599999998</v>
      </c>
      <c r="AK341" s="39">
        <v>0.40684754099999998</v>
      </c>
      <c r="AL341" s="39">
        <v>0.58069676999999997</v>
      </c>
      <c r="AM341" s="39">
        <v>0.70338692999999997</v>
      </c>
      <c r="AN341" s="39">
        <v>0.62017572899999995</v>
      </c>
      <c r="AO341" s="39">
        <v>0.79394633400000003</v>
      </c>
      <c r="AP341" s="39">
        <v>0.21785560600000001</v>
      </c>
      <c r="AQ341" s="39">
        <v>0.13227072300000001</v>
      </c>
      <c r="AR341" s="39">
        <v>0.315271462</v>
      </c>
      <c r="AS341" s="39">
        <v>0.66596793099999996</v>
      </c>
      <c r="AT341" s="39">
        <v>0.54030753499999995</v>
      </c>
      <c r="AU341" s="39">
        <v>0.77112245700000004</v>
      </c>
      <c r="AV341" s="39" t="s">
        <v>4</v>
      </c>
      <c r="AW341" s="39" t="s">
        <v>242</v>
      </c>
      <c r="AX341" s="39" t="s">
        <v>228</v>
      </c>
      <c r="AY341" s="39" t="s">
        <v>242</v>
      </c>
    </row>
    <row r="342" spans="1:51" x14ac:dyDescent="0.2">
      <c r="A342" s="40" t="str">
        <f t="shared" si="5"/>
        <v>PFUESQC3</v>
      </c>
      <c r="B342" s="39">
        <v>341</v>
      </c>
      <c r="C342" s="39">
        <v>86</v>
      </c>
      <c r="D342" s="39">
        <v>0.46301001899999999</v>
      </c>
      <c r="E342" s="39">
        <v>1.756388E-2</v>
      </c>
      <c r="F342" s="39">
        <v>2.16945853</v>
      </c>
      <c r="G342" s="39">
        <v>0.42858544700000001</v>
      </c>
      <c r="H342" s="39">
        <v>0.49743459200000001</v>
      </c>
      <c r="I342" s="39">
        <v>1.2827217E-2</v>
      </c>
      <c r="J342" s="39">
        <v>4.6873180000000002E-3</v>
      </c>
      <c r="K342" s="39">
        <v>2.0967116000000001E-2</v>
      </c>
      <c r="L342" s="39">
        <v>0.113257304</v>
      </c>
      <c r="M342" s="39">
        <v>6.8463989000000003E-2</v>
      </c>
      <c r="N342" s="39">
        <v>0.14480026300000001</v>
      </c>
      <c r="O342" s="39">
        <v>0.134444709</v>
      </c>
      <c r="P342" s="39">
        <v>0.12330000000000001</v>
      </c>
      <c r="Q342" s="39">
        <v>0.26254467300000001</v>
      </c>
      <c r="R342" s="39">
        <v>0.213277257</v>
      </c>
      <c r="S342" s="39">
        <v>0.12330000000000001</v>
      </c>
      <c r="T342" s="39">
        <v>0.32011398299999999</v>
      </c>
      <c r="U342" s="39">
        <v>0.48106572399999997</v>
      </c>
      <c r="V342" s="39">
        <v>0.45922553500000002</v>
      </c>
      <c r="W342" s="39">
        <v>0.52605079099999996</v>
      </c>
      <c r="X342" s="39">
        <v>0.60260401299999999</v>
      </c>
      <c r="Y342" s="39">
        <v>0.56338021999999999</v>
      </c>
      <c r="Z342" s="39">
        <v>0.70884000000000003</v>
      </c>
      <c r="AA342" s="39">
        <v>0.60549012300000005</v>
      </c>
      <c r="AB342" s="39">
        <v>0.60176718699999998</v>
      </c>
      <c r="AC342" s="39">
        <v>0.66798092799999997</v>
      </c>
      <c r="AD342" s="39">
        <v>0.36206939100000002</v>
      </c>
      <c r="AE342" s="39">
        <v>0.281743154</v>
      </c>
      <c r="AF342" s="39">
        <v>0.44853717399999998</v>
      </c>
      <c r="AG342" s="39">
        <v>0.45941142200000001</v>
      </c>
      <c r="AH342" s="39">
        <v>0.39781011300000002</v>
      </c>
      <c r="AI342" s="39">
        <v>0.50470451900000002</v>
      </c>
      <c r="AJ342" s="39">
        <v>0.51934627499999997</v>
      </c>
      <c r="AK342" s="39">
        <v>0.48073052799999999</v>
      </c>
      <c r="AL342" s="39">
        <v>0.53455599600000003</v>
      </c>
      <c r="AM342" s="39">
        <v>0.550807296</v>
      </c>
      <c r="AN342" s="39">
        <v>0.53487105300000004</v>
      </c>
      <c r="AO342" s="39">
        <v>0.56145248699999994</v>
      </c>
      <c r="AP342" s="39">
        <v>0.40208929700000001</v>
      </c>
      <c r="AQ342" s="39">
        <v>0.33183253800000001</v>
      </c>
      <c r="AR342" s="39">
        <v>0.45915271899999999</v>
      </c>
      <c r="AS342" s="39">
        <v>0.54308400899999998</v>
      </c>
      <c r="AT342" s="39">
        <v>0.52830872399999995</v>
      </c>
      <c r="AU342" s="39">
        <v>0.55728262299999998</v>
      </c>
      <c r="AV342" s="39" t="s">
        <v>5</v>
      </c>
      <c r="AW342" s="39" t="s">
        <v>242</v>
      </c>
      <c r="AX342" s="39" t="s">
        <v>228</v>
      </c>
      <c r="AY342" s="39" t="s">
        <v>242</v>
      </c>
    </row>
    <row r="343" spans="1:51" x14ac:dyDescent="0.2">
      <c r="A343" s="40" t="str">
        <f t="shared" si="5"/>
        <v>PFUR24JR</v>
      </c>
      <c r="B343" s="39">
        <v>342</v>
      </c>
      <c r="C343" s="39">
        <v>90</v>
      </c>
      <c r="D343" s="39">
        <v>0.44862479100000002</v>
      </c>
      <c r="E343" s="39">
        <v>3.3581802000000001E-2</v>
      </c>
      <c r="F343" s="39">
        <v>1.611401584</v>
      </c>
      <c r="G343" s="39">
        <v>0.38280566900000002</v>
      </c>
      <c r="H343" s="39">
        <v>0.51444391300000003</v>
      </c>
      <c r="I343" s="39">
        <v>6.5868683999999997E-2</v>
      </c>
      <c r="J343" s="39">
        <v>3.4646897000000003E-2</v>
      </c>
      <c r="K343" s="39">
        <v>9.7090470999999998E-2</v>
      </c>
      <c r="L343" s="39">
        <v>0.25664895100000001</v>
      </c>
      <c r="M343" s="39">
        <v>0.18613676900000001</v>
      </c>
      <c r="N343" s="39">
        <v>0.31159343900000003</v>
      </c>
      <c r="O343" s="39">
        <v>-0.26572774199999999</v>
      </c>
      <c r="P343" s="39">
        <v>-0.35954000000000003</v>
      </c>
      <c r="Q343" s="39">
        <v>5.9589202000000001E-2</v>
      </c>
      <c r="R343" s="39">
        <v>-0.15425435600000001</v>
      </c>
      <c r="S343" s="39">
        <v>-0.35954000000000003</v>
      </c>
      <c r="T343" s="39">
        <v>0.138912536</v>
      </c>
      <c r="U343" s="39">
        <v>0.48029158500000002</v>
      </c>
      <c r="V343" s="39">
        <v>0.457927062</v>
      </c>
      <c r="W343" s="39">
        <v>0.52440632200000004</v>
      </c>
      <c r="X343" s="39">
        <v>0.80289599199999995</v>
      </c>
      <c r="Y343" s="39">
        <v>0.74786143199999999</v>
      </c>
      <c r="Z343" s="39">
        <v>0.92312000000000005</v>
      </c>
      <c r="AA343" s="39">
        <v>0.88277379300000003</v>
      </c>
      <c r="AB343" s="39">
        <v>0.79370627199999999</v>
      </c>
      <c r="AC343" s="39">
        <v>0.92312000000000005</v>
      </c>
      <c r="AD343" s="39">
        <v>0.27278095899999999</v>
      </c>
      <c r="AE343" s="39">
        <v>0.11531026900000001</v>
      </c>
      <c r="AF343" s="39">
        <v>0.35847256700000002</v>
      </c>
      <c r="AG343" s="39">
        <v>0.44173989899999999</v>
      </c>
      <c r="AH343" s="39">
        <v>0.31928422400000001</v>
      </c>
      <c r="AI343" s="39">
        <v>0.49152424</v>
      </c>
      <c r="AJ343" s="39">
        <v>0.52714096600000004</v>
      </c>
      <c r="AK343" s="39">
        <v>0.490181433</v>
      </c>
      <c r="AL343" s="39">
        <v>0.54687600400000003</v>
      </c>
      <c r="AM343" s="39">
        <v>0.61703589599999997</v>
      </c>
      <c r="AN343" s="39">
        <v>0.55209250499999996</v>
      </c>
      <c r="AO343" s="39">
        <v>0.75244118000000004</v>
      </c>
      <c r="AP343" s="39">
        <v>0.31613667099999998</v>
      </c>
      <c r="AQ343" s="39">
        <v>0.191744885</v>
      </c>
      <c r="AR343" s="39">
        <v>0.40681605799999998</v>
      </c>
      <c r="AS343" s="39">
        <v>0.563529787</v>
      </c>
      <c r="AT343" s="39">
        <v>0.52954093999999996</v>
      </c>
      <c r="AU343" s="39">
        <v>0.76216699099999996</v>
      </c>
      <c r="AV343" s="39" t="s">
        <v>2</v>
      </c>
      <c r="AW343" s="39" t="s">
        <v>242</v>
      </c>
      <c r="AX343" s="39" t="s">
        <v>229</v>
      </c>
      <c r="AY343" s="39" t="s">
        <v>242</v>
      </c>
    </row>
    <row r="344" spans="1:51" x14ac:dyDescent="0.2">
      <c r="A344" s="40" t="str">
        <f t="shared" si="5"/>
        <v>PFUR24SR</v>
      </c>
      <c r="B344" s="39">
        <v>343</v>
      </c>
      <c r="C344" s="39">
        <v>99</v>
      </c>
      <c r="D344" s="39">
        <v>0.42318194799999997</v>
      </c>
      <c r="E344" s="39">
        <v>2.7241050999999999E-2</v>
      </c>
      <c r="F344" s="39">
        <v>1.2061849689999999</v>
      </c>
      <c r="G344" s="39">
        <v>0.36979046900000001</v>
      </c>
      <c r="H344" s="39">
        <v>0.47657342699999999</v>
      </c>
      <c r="I344" s="39">
        <v>6.4226586000000002E-2</v>
      </c>
      <c r="J344" s="39">
        <v>7.8255100000000008E-3</v>
      </c>
      <c r="K344" s="39">
        <v>0.120627663</v>
      </c>
      <c r="L344" s="39">
        <v>0.25342964800000001</v>
      </c>
      <c r="M344" s="39">
        <v>8.8461910000000005E-2</v>
      </c>
      <c r="N344" s="39">
        <v>0.34731493400000002</v>
      </c>
      <c r="O344" s="39">
        <v>-6.2482520999999999E-2</v>
      </c>
      <c r="P344" s="39">
        <v>-0.81689999999999996</v>
      </c>
      <c r="Q344" s="39">
        <v>0.13758261499999999</v>
      </c>
      <c r="R344" s="39">
        <v>4.4573201E-2</v>
      </c>
      <c r="S344" s="39">
        <v>-0.81689999999999996</v>
      </c>
      <c r="T344" s="39">
        <v>0.16379349700000001</v>
      </c>
      <c r="U344" s="39">
        <v>0.45901543900000003</v>
      </c>
      <c r="V344" s="39">
        <v>0.36458032600000001</v>
      </c>
      <c r="W344" s="39">
        <v>0.52018931499999999</v>
      </c>
      <c r="X344" s="39">
        <v>0.68462240699999999</v>
      </c>
      <c r="Y344" s="39">
        <v>0.64933603500000003</v>
      </c>
      <c r="Z344" s="39">
        <v>0.99946000000000002</v>
      </c>
      <c r="AA344" s="39">
        <v>0.87030623100000004</v>
      </c>
      <c r="AB344" s="39">
        <v>0.68139756399999996</v>
      </c>
      <c r="AC344" s="39">
        <v>0.99946000000000002</v>
      </c>
      <c r="AD344" s="39">
        <v>0.28394487299999999</v>
      </c>
      <c r="AE344" s="39">
        <v>0.13981345000000001</v>
      </c>
      <c r="AF344" s="39">
        <v>0.339119422</v>
      </c>
      <c r="AG344" s="39">
        <v>0.39839113500000001</v>
      </c>
      <c r="AH344" s="39">
        <v>0.33032431499999998</v>
      </c>
      <c r="AI344" s="39">
        <v>0.459145305</v>
      </c>
      <c r="AJ344" s="39">
        <v>0.50450789200000001</v>
      </c>
      <c r="AK344" s="39">
        <v>0.45879731200000001</v>
      </c>
      <c r="AL344" s="39">
        <v>0.53582059900000001</v>
      </c>
      <c r="AM344" s="39">
        <v>0.56325262499999995</v>
      </c>
      <c r="AN344" s="39">
        <v>0.53527599699999995</v>
      </c>
      <c r="AO344" s="39">
        <v>0.66992583800000005</v>
      </c>
      <c r="AP344" s="39">
        <v>0.313980759</v>
      </c>
      <c r="AQ344" s="39">
        <v>0.20353100700000001</v>
      </c>
      <c r="AR344" s="39">
        <v>0.39006383500000003</v>
      </c>
      <c r="AS344" s="39">
        <v>0.55071499499999998</v>
      </c>
      <c r="AT344" s="39">
        <v>0.51916037999999998</v>
      </c>
      <c r="AU344" s="39">
        <v>0.64873982799999996</v>
      </c>
      <c r="AV344" s="39" t="s">
        <v>3</v>
      </c>
      <c r="AW344" s="39" t="s">
        <v>242</v>
      </c>
      <c r="AX344" s="39" t="s">
        <v>229</v>
      </c>
      <c r="AY344" s="39" t="s">
        <v>242</v>
      </c>
    </row>
    <row r="345" spans="1:51" x14ac:dyDescent="0.2">
      <c r="A345" s="40" t="str">
        <f t="shared" si="5"/>
        <v>PFUEXNRA2JR</v>
      </c>
      <c r="B345" s="39">
        <v>344</v>
      </c>
      <c r="C345" s="39">
        <v>53</v>
      </c>
      <c r="D345" s="39">
        <v>0.42448344199999999</v>
      </c>
      <c r="E345" s="39">
        <v>5.0553209000000002E-2</v>
      </c>
      <c r="F345" s="39">
        <v>1.3571844230000001</v>
      </c>
      <c r="G345" s="39">
        <v>0.32540097299999998</v>
      </c>
      <c r="H345" s="39">
        <v>0.52356591200000002</v>
      </c>
      <c r="I345" s="39">
        <v>0.104441935</v>
      </c>
      <c r="J345" s="39">
        <v>5.5316149000000002E-2</v>
      </c>
      <c r="K345" s="39">
        <v>0.15356772099999999</v>
      </c>
      <c r="L345" s="39">
        <v>0.32317477500000003</v>
      </c>
      <c r="M345" s="39">
        <v>0.23519385400000001</v>
      </c>
      <c r="N345" s="39">
        <v>0.39187717599999999</v>
      </c>
      <c r="O345" s="39">
        <v>-0.35954000000000003</v>
      </c>
      <c r="P345" s="39">
        <v>-0.35954000000000003</v>
      </c>
      <c r="Q345" s="39">
        <v>-9.9370179000000003E-2</v>
      </c>
      <c r="R345" s="39">
        <v>-0.269692655</v>
      </c>
      <c r="S345" s="39">
        <v>-0.35954000000000003</v>
      </c>
      <c r="T345" s="39">
        <v>4.8037351999999998E-2</v>
      </c>
      <c r="U345" s="39">
        <v>0.39730669600000001</v>
      </c>
      <c r="V345" s="39">
        <v>0.304174518</v>
      </c>
      <c r="W345" s="39">
        <v>0.54847668800000005</v>
      </c>
      <c r="X345" s="39">
        <v>0.88483803000000005</v>
      </c>
      <c r="Y345" s="39">
        <v>0.79372156400000005</v>
      </c>
      <c r="Z345" s="39">
        <v>0.92312000000000005</v>
      </c>
      <c r="AA345" s="39">
        <v>0.90193998600000003</v>
      </c>
      <c r="AB345" s="39">
        <v>0.79397721799999998</v>
      </c>
      <c r="AC345" s="39">
        <v>0.92312000000000005</v>
      </c>
      <c r="AD345" s="39">
        <v>0.18847129700000001</v>
      </c>
      <c r="AE345" s="39">
        <v>-0.16778152700000001</v>
      </c>
      <c r="AF345" s="39">
        <v>0.29678537799999999</v>
      </c>
      <c r="AG345" s="39">
        <v>0.32096627900000002</v>
      </c>
      <c r="AH345" s="39">
        <v>0.19955763900000001</v>
      </c>
      <c r="AI345" s="39">
        <v>0.44494157699999998</v>
      </c>
      <c r="AJ345" s="39">
        <v>0.51913677800000002</v>
      </c>
      <c r="AK345" s="39">
        <v>0.34600156700000001</v>
      </c>
      <c r="AL345" s="39">
        <v>0.705126849</v>
      </c>
      <c r="AM345" s="39">
        <v>0.74900634099999996</v>
      </c>
      <c r="AN345" s="39">
        <v>0.53882381599999996</v>
      </c>
      <c r="AO345" s="39">
        <v>0.90928198500000001</v>
      </c>
      <c r="AP345" s="39">
        <v>0.209830883</v>
      </c>
      <c r="AQ345" s="39">
        <v>-6.7771318999999997E-2</v>
      </c>
      <c r="AR345" s="39">
        <v>0.32098779500000002</v>
      </c>
      <c r="AS345" s="39">
        <v>0.71640906999999998</v>
      </c>
      <c r="AT345" s="39">
        <v>0.51992179699999996</v>
      </c>
      <c r="AU345" s="39">
        <v>0.80214834099999999</v>
      </c>
      <c r="AV345" s="39" t="s">
        <v>230</v>
      </c>
      <c r="AW345" s="39" t="s">
        <v>242</v>
      </c>
      <c r="AX345" s="39" t="s">
        <v>231</v>
      </c>
      <c r="AY345" s="39" t="s">
        <v>242</v>
      </c>
    </row>
    <row r="346" spans="1:51" x14ac:dyDescent="0.2">
      <c r="A346" s="40" t="str">
        <f t="shared" si="5"/>
        <v>PFUEXNRA2SR</v>
      </c>
      <c r="B346" s="39">
        <v>345</v>
      </c>
      <c r="C346" s="39">
        <v>50</v>
      </c>
      <c r="D346" s="39">
        <v>0.39897086900000001</v>
      </c>
      <c r="E346" s="39">
        <v>5.8822918000000002E-2</v>
      </c>
      <c r="F346" s="39">
        <v>1.5517639430000001</v>
      </c>
      <c r="G346" s="39">
        <v>0.28368006899999998</v>
      </c>
      <c r="H346" s="39">
        <v>0.51426166900000003</v>
      </c>
      <c r="I346" s="39">
        <v>0.11778343099999999</v>
      </c>
      <c r="J346" s="39">
        <v>1.3924153999999999E-2</v>
      </c>
      <c r="K346" s="39">
        <v>0.22164270799999999</v>
      </c>
      <c r="L346" s="39">
        <v>0.34319590799999999</v>
      </c>
      <c r="M346" s="39">
        <v>0.118000651</v>
      </c>
      <c r="N346" s="39">
        <v>0.470789452</v>
      </c>
      <c r="O346" s="39">
        <v>-0.73939438599999996</v>
      </c>
      <c r="P346" s="39">
        <v>-0.74232891700000003</v>
      </c>
      <c r="Q346" s="39">
        <v>-0.73645985599999997</v>
      </c>
      <c r="R346" s="39">
        <v>-0.108883224</v>
      </c>
      <c r="S346" s="39">
        <v>-0.81689999999999996</v>
      </c>
      <c r="T346" s="39">
        <v>0.136877364</v>
      </c>
      <c r="U346" s="39">
        <v>0.42427767300000002</v>
      </c>
      <c r="V346" s="39">
        <v>0.26494432699999998</v>
      </c>
      <c r="W346" s="39">
        <v>0.56328883900000004</v>
      </c>
      <c r="X346" s="39">
        <v>0.91596562699999995</v>
      </c>
      <c r="Y346" s="39">
        <v>0.68362755399999997</v>
      </c>
      <c r="Z346" s="39">
        <v>0.99946000000000002</v>
      </c>
      <c r="AA346" s="39">
        <v>0.95764474099999997</v>
      </c>
      <c r="AB346" s="39">
        <v>0.69602757800000004</v>
      </c>
      <c r="AC346" s="39">
        <v>0.99946000000000002</v>
      </c>
      <c r="AD346" s="39">
        <v>0.17670460199999999</v>
      </c>
      <c r="AE346" s="39">
        <v>2.9282941E-2</v>
      </c>
      <c r="AF346" s="39">
        <v>0.26253586600000001</v>
      </c>
      <c r="AG346" s="39">
        <v>0.32079384599999999</v>
      </c>
      <c r="AH346" s="39">
        <v>0.213674381</v>
      </c>
      <c r="AI346" s="39">
        <v>0.50424796199999999</v>
      </c>
      <c r="AJ346" s="39">
        <v>0.51934557999999997</v>
      </c>
      <c r="AK346" s="39">
        <v>0.34705824600000001</v>
      </c>
      <c r="AL346" s="39">
        <v>0.62070017099999997</v>
      </c>
      <c r="AM346" s="39">
        <v>0.65827067699999997</v>
      </c>
      <c r="AN346" s="39">
        <v>0.54143425199999995</v>
      </c>
      <c r="AO346" s="39">
        <v>0.92850126099999997</v>
      </c>
      <c r="AP346" s="39">
        <v>0.21421204699999999</v>
      </c>
      <c r="AQ346" s="39">
        <v>3.5447223999999999E-2</v>
      </c>
      <c r="AR346" s="39">
        <v>0.32284000699999998</v>
      </c>
      <c r="AS346" s="39">
        <v>0.62084788499999999</v>
      </c>
      <c r="AT346" s="39">
        <v>0.52018717699999995</v>
      </c>
      <c r="AU346" s="39">
        <v>0.68309836400000001</v>
      </c>
      <c r="AV346" s="39" t="s">
        <v>232</v>
      </c>
      <c r="AW346" s="39" t="s">
        <v>242</v>
      </c>
      <c r="AX346" s="39" t="s">
        <v>231</v>
      </c>
      <c r="AY346" s="39" t="s">
        <v>242</v>
      </c>
    </row>
    <row r="347" spans="1:51" x14ac:dyDescent="0.2">
      <c r="A347" s="40" t="str">
        <f t="shared" si="5"/>
        <v>PFUEXNRC3JR</v>
      </c>
      <c r="B347" s="39">
        <v>346</v>
      </c>
      <c r="C347" s="39">
        <v>37</v>
      </c>
      <c r="D347" s="39">
        <v>0.48194912600000001</v>
      </c>
      <c r="E347" s="39">
        <v>1.7880680999999999E-2</v>
      </c>
      <c r="F347" s="39">
        <v>1.0290077310000001</v>
      </c>
      <c r="G347" s="39">
        <v>0.44690363500000002</v>
      </c>
      <c r="H347" s="39">
        <v>0.51699461800000002</v>
      </c>
      <c r="I347" s="39">
        <v>1.2010427000000001E-2</v>
      </c>
      <c r="J347" s="42">
        <v>-7.8200000000000003E-5</v>
      </c>
      <c r="K347" s="39">
        <v>2.4099058E-2</v>
      </c>
      <c r="L347" s="39">
        <v>0.109592093</v>
      </c>
      <c r="M347" s="39" t="s">
        <v>234</v>
      </c>
      <c r="N347" s="39">
        <v>0.155238712</v>
      </c>
      <c r="O347" s="39">
        <v>0.12330000000000001</v>
      </c>
      <c r="P347" s="39">
        <v>0.12330000000000001</v>
      </c>
      <c r="Q347" s="39">
        <v>0.349922014</v>
      </c>
      <c r="R347" s="39">
        <v>0.15273424399999999</v>
      </c>
      <c r="S347" s="39">
        <v>0.12330000000000001</v>
      </c>
      <c r="T347" s="39">
        <v>0.39059166299999998</v>
      </c>
      <c r="U347" s="39">
        <v>0.50276601300000001</v>
      </c>
      <c r="V347" s="39">
        <v>0.47854331700000002</v>
      </c>
      <c r="W347" s="39">
        <v>0.52889636699999998</v>
      </c>
      <c r="X347" s="39">
        <v>0.586681008</v>
      </c>
      <c r="Y347" s="39">
        <v>0.56194793499999995</v>
      </c>
      <c r="Z347" s="39">
        <v>0.70884000000000003</v>
      </c>
      <c r="AA347" s="39">
        <v>0.60102501200000003</v>
      </c>
      <c r="AB347" s="39">
        <v>0.56428452500000004</v>
      </c>
      <c r="AC347" s="39">
        <v>0.70884000000000003</v>
      </c>
      <c r="AD347" s="39">
        <v>0.443425819</v>
      </c>
      <c r="AE347" s="39">
        <v>0.159316123</v>
      </c>
      <c r="AF347" s="39">
        <v>0.47676823600000001</v>
      </c>
      <c r="AG347" s="39">
        <v>0.48262168799999999</v>
      </c>
      <c r="AH347" s="39">
        <v>0.46854542599999999</v>
      </c>
      <c r="AI347" s="39">
        <v>0.50923610500000005</v>
      </c>
      <c r="AJ347" s="39">
        <v>0.52546915900000002</v>
      </c>
      <c r="AK347" s="39">
        <v>0.50445003799999999</v>
      </c>
      <c r="AL347" s="39">
        <v>0.54248432899999999</v>
      </c>
      <c r="AM347" s="39">
        <v>0.55215591600000002</v>
      </c>
      <c r="AN347" s="39">
        <v>0.52866333399999998</v>
      </c>
      <c r="AO347" s="39">
        <v>0.59904475499999998</v>
      </c>
      <c r="AP347" s="39">
        <v>0.45924913699999997</v>
      </c>
      <c r="AQ347" s="39">
        <v>0.15714238999999999</v>
      </c>
      <c r="AR347" s="39">
        <v>0.49047812000000002</v>
      </c>
      <c r="AS347" s="39">
        <v>0.54712150699999995</v>
      </c>
      <c r="AT347" s="39">
        <v>0.52845981099999995</v>
      </c>
      <c r="AU347" s="39">
        <v>0.56147007699999996</v>
      </c>
      <c r="AV347" s="39" t="s">
        <v>233</v>
      </c>
      <c r="AW347" s="39" t="s">
        <v>242</v>
      </c>
      <c r="AX347" s="39" t="s">
        <v>231</v>
      </c>
      <c r="AY347" s="39" t="s">
        <v>242</v>
      </c>
    </row>
    <row r="348" spans="1:51" x14ac:dyDescent="0.2">
      <c r="A348" s="40" t="str">
        <f t="shared" si="5"/>
        <v>PFUEXNRC3SR</v>
      </c>
      <c r="B348" s="39">
        <v>347</v>
      </c>
      <c r="C348" s="39">
        <v>49</v>
      </c>
      <c r="D348" s="39">
        <v>0.44630756199999999</v>
      </c>
      <c r="E348" s="39">
        <v>1.9570378999999999E-2</v>
      </c>
      <c r="F348" s="39">
        <v>1.493447169</v>
      </c>
      <c r="G348" s="39">
        <v>0.407950325</v>
      </c>
      <c r="H348" s="39">
        <v>0.48466479899999998</v>
      </c>
      <c r="I348" s="39">
        <v>1.3227778000000001E-2</v>
      </c>
      <c r="J348" s="39">
        <v>7.3698239999999996E-3</v>
      </c>
      <c r="K348" s="39">
        <v>1.9085732000000001E-2</v>
      </c>
      <c r="L348" s="39">
        <v>0.115012078</v>
      </c>
      <c r="M348" s="39">
        <v>8.5847679999999996E-2</v>
      </c>
      <c r="N348" s="39">
        <v>0.13815111999999999</v>
      </c>
      <c r="O348" s="39">
        <v>0.14219000000000001</v>
      </c>
      <c r="P348" s="39">
        <v>0.14219000000000001</v>
      </c>
      <c r="Q348" s="39">
        <v>0.28448876400000001</v>
      </c>
      <c r="R348" s="39">
        <v>0.22852122</v>
      </c>
      <c r="S348" s="39">
        <v>0.14219000000000001</v>
      </c>
      <c r="T348" s="39">
        <v>0.30345008299999998</v>
      </c>
      <c r="U348" s="39">
        <v>0.45915677199999999</v>
      </c>
      <c r="V348" s="39">
        <v>0.40254276900000002</v>
      </c>
      <c r="W348" s="39">
        <v>0.50576278500000005</v>
      </c>
      <c r="X348" s="39">
        <v>0.59154914300000006</v>
      </c>
      <c r="Y348" s="39">
        <v>0.55010985700000004</v>
      </c>
      <c r="Z348" s="39">
        <v>0.67627999999999999</v>
      </c>
      <c r="AA348" s="39">
        <v>0.60553666299999998</v>
      </c>
      <c r="AB348" s="39">
        <v>0.57442388300000002</v>
      </c>
      <c r="AC348" s="39">
        <v>0.67627999999999999</v>
      </c>
      <c r="AD348" s="39">
        <v>0.34023585000000001</v>
      </c>
      <c r="AE348" s="39">
        <v>0.27797156699999997</v>
      </c>
      <c r="AF348" s="39">
        <v>0.395794802</v>
      </c>
      <c r="AG348" s="39">
        <v>0.442806437</v>
      </c>
      <c r="AH348" s="39">
        <v>0.35253916600000001</v>
      </c>
      <c r="AI348" s="39">
        <v>0.46303507599999999</v>
      </c>
      <c r="AJ348" s="39">
        <v>0.47745944099999998</v>
      </c>
      <c r="AK348" s="39">
        <v>0.45826402999999999</v>
      </c>
      <c r="AL348" s="39">
        <v>0.53487417999999998</v>
      </c>
      <c r="AM348" s="39">
        <v>0.54378420500000002</v>
      </c>
      <c r="AN348" s="39">
        <v>0.50600447900000001</v>
      </c>
      <c r="AO348" s="39">
        <v>0.60219771600000005</v>
      </c>
      <c r="AP348" s="39">
        <v>0.35306936500000002</v>
      </c>
      <c r="AQ348" s="39">
        <v>0.30349693300000002</v>
      </c>
      <c r="AR348" s="39">
        <v>0.43895597800000002</v>
      </c>
      <c r="AS348" s="39">
        <v>0.53475660999999997</v>
      </c>
      <c r="AT348" s="39">
        <v>0.48103120900000002</v>
      </c>
      <c r="AU348" s="39">
        <v>0.55581376199999999</v>
      </c>
      <c r="AV348" s="39" t="s">
        <v>235</v>
      </c>
      <c r="AW348" s="39" t="s">
        <v>242</v>
      </c>
      <c r="AX348" s="39" t="s">
        <v>231</v>
      </c>
      <c r="AY348" s="39" t="s">
        <v>242</v>
      </c>
    </row>
    <row r="349" spans="1:51" x14ac:dyDescent="0.2">
      <c r="A349" s="40" t="str">
        <f t="shared" si="5"/>
        <v>PFUEQP1</v>
      </c>
      <c r="B349" s="39">
        <v>348</v>
      </c>
      <c r="C349" s="39">
        <v>96</v>
      </c>
      <c r="D349" s="39">
        <v>0.43187463500000001</v>
      </c>
      <c r="E349" s="39">
        <v>2.8182248999999999E-2</v>
      </c>
      <c r="F349" s="39">
        <v>1.1686733380000001</v>
      </c>
      <c r="G349" s="39">
        <v>0.37663844200000002</v>
      </c>
      <c r="H349" s="39">
        <v>0.487110828</v>
      </c>
      <c r="I349" s="39">
        <v>6.7490399000000006E-2</v>
      </c>
      <c r="J349" s="39">
        <v>3.1032308000000002E-2</v>
      </c>
      <c r="K349" s="39">
        <v>0.10394849</v>
      </c>
      <c r="L349" s="39">
        <v>0.259789143</v>
      </c>
      <c r="M349" s="39">
        <v>0.17615989200000001</v>
      </c>
      <c r="N349" s="39">
        <v>0.32241043800000002</v>
      </c>
      <c r="O349" s="39">
        <v>-0.33146695300000001</v>
      </c>
      <c r="P349" s="39">
        <v>-0.69850999999999996</v>
      </c>
      <c r="Q349" s="39">
        <v>0.11505618200000001</v>
      </c>
      <c r="R349" s="39">
        <v>1.6121683000000001E-2</v>
      </c>
      <c r="S349" s="39">
        <v>-0.69850999999999996</v>
      </c>
      <c r="T349" s="39">
        <v>0.18224314999999999</v>
      </c>
      <c r="U349" s="39">
        <v>0.46319465900000001</v>
      </c>
      <c r="V349" s="39">
        <v>0.402218205</v>
      </c>
      <c r="W349" s="39">
        <v>0.51925711699999999</v>
      </c>
      <c r="X349" s="39">
        <v>0.78937031400000002</v>
      </c>
      <c r="Y349" s="39">
        <v>0.74064456099999998</v>
      </c>
      <c r="Z349" s="39">
        <v>0.91012615500000005</v>
      </c>
      <c r="AA349" s="39">
        <v>0.80296918100000003</v>
      </c>
      <c r="AB349" s="39">
        <v>0.75469909499999999</v>
      </c>
      <c r="AC349" s="39">
        <v>0.99946000000000002</v>
      </c>
      <c r="AD349" s="39">
        <v>0.27922368800000003</v>
      </c>
      <c r="AE349" s="39">
        <v>0.18549428800000001</v>
      </c>
      <c r="AF349" s="39">
        <v>0.34964928499999998</v>
      </c>
      <c r="AG349" s="39">
        <v>0.40726825700000002</v>
      </c>
      <c r="AH349" s="39">
        <v>0.34334050599999999</v>
      </c>
      <c r="AI349" s="39">
        <v>0.46522017700000001</v>
      </c>
      <c r="AJ349" s="39">
        <v>0.51232964199999997</v>
      </c>
      <c r="AK349" s="39">
        <v>0.47044346199999998</v>
      </c>
      <c r="AL349" s="39">
        <v>0.532997053</v>
      </c>
      <c r="AM349" s="39">
        <v>0.56433031700000003</v>
      </c>
      <c r="AN349" s="39">
        <v>0.53654752800000005</v>
      </c>
      <c r="AO349" s="39">
        <v>0.69768037400000005</v>
      </c>
      <c r="AP349" s="39">
        <v>0.31996882799999998</v>
      </c>
      <c r="AQ349" s="39">
        <v>0.213544818</v>
      </c>
      <c r="AR349" s="39">
        <v>0.369705595</v>
      </c>
      <c r="AS349" s="39">
        <v>0.55215507200000002</v>
      </c>
      <c r="AT349" s="39">
        <v>0.52296131700000004</v>
      </c>
      <c r="AU349" s="39">
        <v>0.68271745100000003</v>
      </c>
      <c r="AV349" s="39">
        <v>1</v>
      </c>
      <c r="AW349" s="39" t="s">
        <v>242</v>
      </c>
      <c r="AX349" s="39" t="s">
        <v>236</v>
      </c>
      <c r="AY349" s="39" t="s">
        <v>242</v>
      </c>
    </row>
    <row r="350" spans="1:51" x14ac:dyDescent="0.2">
      <c r="A350" s="40" t="str">
        <f t="shared" si="5"/>
        <v>PFUEQP2</v>
      </c>
      <c r="B350" s="39">
        <v>349</v>
      </c>
      <c r="C350" s="39">
        <v>93</v>
      </c>
      <c r="D350" s="39">
        <v>0.44820025299999999</v>
      </c>
      <c r="E350" s="39">
        <v>5.7853313000000003E-2</v>
      </c>
      <c r="F350" s="39">
        <v>5.7613995620000003</v>
      </c>
      <c r="G350" s="39">
        <v>0.334809843</v>
      </c>
      <c r="H350" s="39">
        <v>0.56159066300000005</v>
      </c>
      <c r="I350" s="39">
        <v>5.9065283000000003E-2</v>
      </c>
      <c r="J350" s="39">
        <v>3.9127238000000002E-2</v>
      </c>
      <c r="K350" s="39">
        <v>7.9003327999999998E-2</v>
      </c>
      <c r="L350" s="39">
        <v>0.24303350100000001</v>
      </c>
      <c r="M350" s="39">
        <v>0.19780606000000001</v>
      </c>
      <c r="N350" s="39">
        <v>0.28107530600000002</v>
      </c>
      <c r="O350" s="39">
        <v>-0.24415632100000001</v>
      </c>
      <c r="P350" s="39">
        <v>-0.248507911</v>
      </c>
      <c r="Q350" s="39">
        <v>-0.23980472999999999</v>
      </c>
      <c r="R350" s="39">
        <v>-3.2163401000000001E-2</v>
      </c>
      <c r="S350" s="39">
        <v>-0.29695815199999998</v>
      </c>
      <c r="T350" s="39">
        <v>0.119566626</v>
      </c>
      <c r="U350" s="39">
        <v>0.477459305</v>
      </c>
      <c r="V350" s="39">
        <v>0.39344761900000003</v>
      </c>
      <c r="W350" s="39">
        <v>0.54854678300000004</v>
      </c>
      <c r="X350" s="39">
        <v>0.86970591600000002</v>
      </c>
      <c r="Y350" s="39">
        <v>0.65525479499999995</v>
      </c>
      <c r="Z350" s="39">
        <v>0.95362000000000002</v>
      </c>
      <c r="AA350" s="39">
        <v>0.89478980699999999</v>
      </c>
      <c r="AB350" s="39">
        <v>0.74838367299999997</v>
      </c>
      <c r="AC350" s="39">
        <v>0.95362000000000002</v>
      </c>
      <c r="AD350" s="39">
        <v>0.30374598800000002</v>
      </c>
      <c r="AE350" s="39">
        <v>0.12123426399999999</v>
      </c>
      <c r="AF350" s="39">
        <v>0.31839150799999999</v>
      </c>
      <c r="AG350" s="39">
        <v>0.42963004900000001</v>
      </c>
      <c r="AH350" s="39">
        <v>0.30494690200000002</v>
      </c>
      <c r="AI350" s="39">
        <v>0.538758603</v>
      </c>
      <c r="AJ350" s="39">
        <v>0.54258824999999999</v>
      </c>
      <c r="AK350" s="39">
        <v>0.47476510799999999</v>
      </c>
      <c r="AL350" s="39">
        <v>0.55783523700000004</v>
      </c>
      <c r="AM350" s="39">
        <v>0.60329990700000002</v>
      </c>
      <c r="AN350" s="39">
        <v>0.54875651299999995</v>
      </c>
      <c r="AO350" s="39">
        <v>0.85155109699999998</v>
      </c>
      <c r="AP350" s="39">
        <v>0.310567814</v>
      </c>
      <c r="AQ350" s="39">
        <v>0.125960022</v>
      </c>
      <c r="AR350" s="39">
        <v>0.40607197299999997</v>
      </c>
      <c r="AS350" s="39">
        <v>0.568954713</v>
      </c>
      <c r="AT350" s="39">
        <v>0.49771278699999999</v>
      </c>
      <c r="AU350" s="39">
        <v>0.89132525100000004</v>
      </c>
      <c r="AV350" s="39">
        <v>2</v>
      </c>
      <c r="AW350" s="39" t="s">
        <v>242</v>
      </c>
      <c r="AX350" s="39" t="s">
        <v>236</v>
      </c>
      <c r="AY350" s="39" t="s">
        <v>242</v>
      </c>
    </row>
    <row r="351" spans="1:51" x14ac:dyDescent="0.2">
      <c r="A351" s="40" t="str">
        <f t="shared" si="5"/>
        <v>GFUEVARtotal</v>
      </c>
      <c r="B351" s="39">
        <v>350</v>
      </c>
      <c r="C351" s="39">
        <v>189</v>
      </c>
      <c r="D351" s="39">
        <v>-0.29760851100000002</v>
      </c>
      <c r="E351" s="39">
        <v>3.4749375999999998E-2</v>
      </c>
      <c r="F351" s="39">
        <v>1.911702365</v>
      </c>
      <c r="G351" s="39">
        <v>-0.36571603600000002</v>
      </c>
      <c r="H351" s="39">
        <v>-0.22950098499999999</v>
      </c>
      <c r="I351" s="39">
        <v>0.12534489100000001</v>
      </c>
      <c r="J351" s="39">
        <v>-8.1504654999999995E-2</v>
      </c>
      <c r="K351" s="39">
        <v>0.33219443700000001</v>
      </c>
      <c r="L351" s="39">
        <v>0.35404080399999999</v>
      </c>
      <c r="M351" s="39" t="s">
        <v>234</v>
      </c>
      <c r="N351" s="39">
        <v>0.57636311200000001</v>
      </c>
      <c r="O351" s="39">
        <v>-0.62842749899999995</v>
      </c>
      <c r="P351" s="39">
        <v>-3.0563368999999998</v>
      </c>
      <c r="Q351" s="39">
        <v>-0.513042322</v>
      </c>
      <c r="R351" s="39">
        <v>-0.51941547899999996</v>
      </c>
      <c r="S351" s="39">
        <v>-3.0563368999999998</v>
      </c>
      <c r="T351" s="39">
        <v>-0.48201496900000002</v>
      </c>
      <c r="U351" s="39">
        <v>-0.24238274100000001</v>
      </c>
      <c r="V351" s="39">
        <v>-0.265802867</v>
      </c>
      <c r="W351" s="39">
        <v>-0.21054420500000001</v>
      </c>
      <c r="X351" s="39">
        <v>-5.8465358000000002E-2</v>
      </c>
      <c r="Y351" s="39">
        <v>-9.8067086999999997E-2</v>
      </c>
      <c r="Z351" s="39">
        <v>-1.1931717999999999E-2</v>
      </c>
      <c r="AA351" s="39">
        <v>-4.1367873999999999E-2</v>
      </c>
      <c r="AB351" s="39">
        <v>-7.5807722999999994E-2</v>
      </c>
      <c r="AC351" s="39">
        <v>8.1680000000000003E-2</v>
      </c>
      <c r="AD351" s="39">
        <v>-0.39482829800000002</v>
      </c>
      <c r="AE351" s="39">
        <v>-0.41145885599999998</v>
      </c>
      <c r="AF351" s="39">
        <v>-0.345096126</v>
      </c>
      <c r="AG351" s="39">
        <v>-0.26944056300000002</v>
      </c>
      <c r="AH351" s="39">
        <v>-0.30617913400000002</v>
      </c>
      <c r="AI351" s="39">
        <v>-0.25560475199999999</v>
      </c>
      <c r="AJ351" s="39">
        <v>-0.20167531399999999</v>
      </c>
      <c r="AK351" s="39">
        <v>-0.24317897099999999</v>
      </c>
      <c r="AL351" s="39">
        <v>-0.18259220500000001</v>
      </c>
      <c r="AM351" s="39">
        <v>-0.155982075</v>
      </c>
      <c r="AN351" s="39">
        <v>-0.18110100000000001</v>
      </c>
      <c r="AO351" s="39">
        <v>-0.110026678</v>
      </c>
      <c r="AP351" s="39">
        <v>-0.34361735199999999</v>
      </c>
      <c r="AQ351" s="39">
        <v>-0.40096587299999997</v>
      </c>
      <c r="AR351" s="39">
        <v>-0.31085375900000001</v>
      </c>
      <c r="AS351" s="39">
        <v>-0.17416259100000001</v>
      </c>
      <c r="AT351" s="39">
        <v>-0.19525899499999999</v>
      </c>
      <c r="AU351" s="39">
        <v>-0.12413097100000001</v>
      </c>
      <c r="AV351" s="39" t="s">
        <v>224</v>
      </c>
      <c r="AW351" s="39" t="s">
        <v>243</v>
      </c>
      <c r="AX351" s="39" t="s">
        <v>0</v>
      </c>
      <c r="AY351" s="39" t="s">
        <v>243</v>
      </c>
    </row>
    <row r="352" spans="1:51" x14ac:dyDescent="0.2">
      <c r="A352" s="40" t="str">
        <f t="shared" si="5"/>
        <v>GFUGEDAD6-11m</v>
      </c>
      <c r="B352" s="39">
        <v>351</v>
      </c>
      <c r="C352" s="39">
        <v>62</v>
      </c>
      <c r="D352" s="39">
        <v>-0.355187535</v>
      </c>
      <c r="E352" s="39">
        <v>3.0580452000000001E-2</v>
      </c>
      <c r="F352" s="39">
        <v>1.7928762119999999</v>
      </c>
      <c r="G352" s="39">
        <v>-0.41512411900000001</v>
      </c>
      <c r="H352" s="39">
        <v>-0.29525095099999998</v>
      </c>
      <c r="I352" s="39">
        <v>3.4162722E-2</v>
      </c>
      <c r="J352" s="39">
        <v>1.1931143999999999E-2</v>
      </c>
      <c r="K352" s="39">
        <v>5.6394301000000001E-2</v>
      </c>
      <c r="L352" s="39">
        <v>0.18483160600000001</v>
      </c>
      <c r="M352" s="39">
        <v>0.109229775</v>
      </c>
      <c r="N352" s="39">
        <v>0.23747484299999999</v>
      </c>
      <c r="O352" s="39">
        <v>-0.97056626099999999</v>
      </c>
      <c r="P352" s="39">
        <v>-0.97733000000000003</v>
      </c>
      <c r="Q352" s="39">
        <v>-0.55185941999999999</v>
      </c>
      <c r="R352" s="39">
        <v>-0.64089964099999996</v>
      </c>
      <c r="S352" s="39">
        <v>-0.97733000000000003</v>
      </c>
      <c r="T352" s="39">
        <v>-0.52049669799999998</v>
      </c>
      <c r="U352" s="39">
        <v>-0.36560167300000002</v>
      </c>
      <c r="V352" s="39">
        <v>-0.40159188400000001</v>
      </c>
      <c r="W352" s="39">
        <v>-0.307403657</v>
      </c>
      <c r="X352" s="39">
        <v>-0.112644704</v>
      </c>
      <c r="Y352" s="39">
        <v>-0.169681728</v>
      </c>
      <c r="Z352" s="39">
        <v>-9.5030000000000003E-2</v>
      </c>
      <c r="AA352" s="39">
        <v>-0.110023704</v>
      </c>
      <c r="AB352" s="39">
        <v>-0.119053057</v>
      </c>
      <c r="AC352" s="39">
        <v>-9.5030000000000003E-2</v>
      </c>
      <c r="AD352" s="39">
        <v>-0.46300163900000002</v>
      </c>
      <c r="AE352" s="39">
        <v>-0.62543441399999999</v>
      </c>
      <c r="AF352" s="39">
        <v>-0.41461194400000001</v>
      </c>
      <c r="AG352" s="39">
        <v>-0.40271185100000001</v>
      </c>
      <c r="AH352" s="39">
        <v>-0.41830789000000002</v>
      </c>
      <c r="AI352" s="39">
        <v>-0.32947724</v>
      </c>
      <c r="AJ352" s="39">
        <v>-0.29838441399999999</v>
      </c>
      <c r="AK352" s="39">
        <v>-0.39744846900000003</v>
      </c>
      <c r="AL352" s="39">
        <v>-0.22457015899999999</v>
      </c>
      <c r="AM352" s="39">
        <v>-0.20850243399999999</v>
      </c>
      <c r="AN352" s="39">
        <v>-0.26702294500000001</v>
      </c>
      <c r="AO352" s="39">
        <v>-0.113274213</v>
      </c>
      <c r="AP352" s="39">
        <v>-0.444722542</v>
      </c>
      <c r="AQ352" s="39">
        <v>-0.51885574599999995</v>
      </c>
      <c r="AR352" s="39">
        <v>-0.40695263999999998</v>
      </c>
      <c r="AS352" s="39">
        <v>-0.22419154699999999</v>
      </c>
      <c r="AT352" s="39">
        <v>-0.31461211500000003</v>
      </c>
      <c r="AU352" s="39">
        <v>-0.11624180000000001</v>
      </c>
      <c r="AV352" s="39" t="s">
        <v>13</v>
      </c>
      <c r="AW352" s="39" t="s">
        <v>243</v>
      </c>
      <c r="AX352" s="39" t="s">
        <v>225</v>
      </c>
      <c r="AY352" s="39" t="s">
        <v>243</v>
      </c>
    </row>
    <row r="353" spans="1:51" x14ac:dyDescent="0.2">
      <c r="A353" s="40" t="str">
        <f t="shared" si="5"/>
        <v>GFUGEDAD12-17m</v>
      </c>
      <c r="B353" s="39">
        <v>352</v>
      </c>
      <c r="C353" s="39">
        <v>79</v>
      </c>
      <c r="D353" s="39">
        <v>-0.23357783600000001</v>
      </c>
      <c r="E353" s="39">
        <v>1.6265844000000002E-2</v>
      </c>
      <c r="F353" s="39">
        <v>1.771000288</v>
      </c>
      <c r="G353" s="39">
        <v>-0.26545830500000001</v>
      </c>
      <c r="H353" s="39">
        <v>-0.20169736699999999</v>
      </c>
      <c r="I353" s="39">
        <v>1.2354705000000001E-2</v>
      </c>
      <c r="J353" s="39">
        <v>7.8939119999999995E-3</v>
      </c>
      <c r="K353" s="39">
        <v>1.6815496999999999E-2</v>
      </c>
      <c r="L353" s="39">
        <v>0.111151719</v>
      </c>
      <c r="M353" s="39">
        <v>8.8847691000000006E-2</v>
      </c>
      <c r="N353" s="39">
        <v>0.12967458200000001</v>
      </c>
      <c r="O353" s="39">
        <v>-0.49885869100000002</v>
      </c>
      <c r="P353" s="39">
        <v>-0.59084000000000003</v>
      </c>
      <c r="Q353" s="39">
        <v>-0.409137731</v>
      </c>
      <c r="R353" s="39">
        <v>-0.479378692</v>
      </c>
      <c r="S353" s="39">
        <v>-0.52387051399999995</v>
      </c>
      <c r="T353" s="39">
        <v>-0.39332557200000001</v>
      </c>
      <c r="U353" s="39">
        <v>-0.21572617299999999</v>
      </c>
      <c r="V353" s="39">
        <v>-0.24422886799999999</v>
      </c>
      <c r="W353" s="39">
        <v>-0.19762575199999999</v>
      </c>
      <c r="X353" s="39">
        <v>-4.4700990000000003E-2</v>
      </c>
      <c r="Y353" s="39">
        <v>-0.109948003</v>
      </c>
      <c r="Z353" s="39">
        <v>-9.2499999999999995E-3</v>
      </c>
      <c r="AA353" s="39">
        <v>-4.0324744000000003E-2</v>
      </c>
      <c r="AB353" s="39">
        <v>-6.7583839000000007E-2</v>
      </c>
      <c r="AC353" s="39">
        <v>-9.2499999999999995E-3</v>
      </c>
      <c r="AD353" s="39">
        <v>-0.31304514</v>
      </c>
      <c r="AE353" s="39">
        <v>-0.40177357499999999</v>
      </c>
      <c r="AF353" s="39">
        <v>-0.27086676900000001</v>
      </c>
      <c r="AG353" s="39">
        <v>-0.244398648</v>
      </c>
      <c r="AH353" s="39">
        <v>-0.26036926700000002</v>
      </c>
      <c r="AI353" s="39">
        <v>-0.233216004</v>
      </c>
      <c r="AJ353" s="39">
        <v>-0.197557864</v>
      </c>
      <c r="AK353" s="39">
        <v>-0.21734852099999999</v>
      </c>
      <c r="AL353" s="39">
        <v>-0.19370121600000001</v>
      </c>
      <c r="AM353" s="39">
        <v>-0.16739609699999999</v>
      </c>
      <c r="AN353" s="39">
        <v>-0.19523695099999999</v>
      </c>
      <c r="AO353" s="39">
        <v>-5.4685036999999999E-2</v>
      </c>
      <c r="AP353" s="39">
        <v>-0.30586653800000002</v>
      </c>
      <c r="AQ353" s="39">
        <v>-0.37117966200000002</v>
      </c>
      <c r="AR353" s="39">
        <v>-0.25074426999999999</v>
      </c>
      <c r="AS353" s="39">
        <v>-0.17802225799999999</v>
      </c>
      <c r="AT353" s="39">
        <v>-0.19673863799999999</v>
      </c>
      <c r="AU353" s="39">
        <v>-0.11250452</v>
      </c>
      <c r="AV353" s="39" t="s">
        <v>14</v>
      </c>
      <c r="AW353" s="39" t="s">
        <v>243</v>
      </c>
      <c r="AX353" s="39" t="s">
        <v>225</v>
      </c>
      <c r="AY353" s="39" t="s">
        <v>243</v>
      </c>
    </row>
    <row r="354" spans="1:51" x14ac:dyDescent="0.2">
      <c r="A354" s="40" t="str">
        <f t="shared" si="5"/>
        <v>GFUGEDAD18-23m</v>
      </c>
      <c r="B354" s="39">
        <v>353</v>
      </c>
      <c r="C354" s="39">
        <v>48</v>
      </c>
      <c r="D354" s="39">
        <v>-0.34187012700000002</v>
      </c>
      <c r="E354" s="39">
        <v>0.14551924499999999</v>
      </c>
      <c r="F354" s="39">
        <v>2.584516882</v>
      </c>
      <c r="G354" s="39">
        <v>-0.62708260599999999</v>
      </c>
      <c r="H354" s="39">
        <v>-5.6657646999999998E-2</v>
      </c>
      <c r="I354" s="39">
        <v>0.41222699200000001</v>
      </c>
      <c r="J354" s="39">
        <v>-0.37033398699999998</v>
      </c>
      <c r="K354" s="39">
        <v>1.194787971</v>
      </c>
      <c r="L354" s="39">
        <v>0.64204905700000003</v>
      </c>
      <c r="M354" s="39" t="s">
        <v>234</v>
      </c>
      <c r="N354" s="39">
        <v>1.0930635710000001</v>
      </c>
      <c r="O354" s="39">
        <v>-3.0563368999999998</v>
      </c>
      <c r="P354" s="39">
        <v>-3.0563368999999998</v>
      </c>
      <c r="Q354" s="39">
        <v>-0.34496790399999999</v>
      </c>
      <c r="R354" s="39">
        <v>-3.0563368999999998</v>
      </c>
      <c r="S354" s="39">
        <v>-3.0563368999999998</v>
      </c>
      <c r="T354" s="39">
        <v>-0.33943365599999997</v>
      </c>
      <c r="U354" s="39">
        <v>-0.19564137300000001</v>
      </c>
      <c r="V354" s="39">
        <v>-0.26823388500000001</v>
      </c>
      <c r="W354" s="39">
        <v>-0.15019485099999999</v>
      </c>
      <c r="X354" s="39">
        <v>-4.6205365999999998E-2</v>
      </c>
      <c r="Y354" s="39">
        <v>-7.7294599000000005E-2</v>
      </c>
      <c r="Z354" s="39">
        <v>8.1680000000000003E-2</v>
      </c>
      <c r="AA354" s="39">
        <v>6.3310770000000001E-3</v>
      </c>
      <c r="AB354" s="39">
        <v>-7.4357483000000002E-2</v>
      </c>
      <c r="AC354" s="39">
        <v>8.1680000000000003E-2</v>
      </c>
      <c r="AD354" s="39">
        <v>-0.31558993400000002</v>
      </c>
      <c r="AE354" s="39">
        <v>-0.36698416099999998</v>
      </c>
      <c r="AF354" s="39">
        <v>-0.27012315399999998</v>
      </c>
      <c r="AG354" s="39">
        <v>-0.25327888300000001</v>
      </c>
      <c r="AH354" s="39">
        <v>-0.31549555000000001</v>
      </c>
      <c r="AI354" s="39">
        <v>-0.17261570300000001</v>
      </c>
      <c r="AJ354" s="39">
        <v>-0.17245596099999999</v>
      </c>
      <c r="AK354" s="39">
        <v>-0.242104926</v>
      </c>
      <c r="AL354" s="39">
        <v>-0.124088112</v>
      </c>
      <c r="AM354" s="39">
        <v>-0.115734487</v>
      </c>
      <c r="AN354" s="39">
        <v>-0.15031197399999999</v>
      </c>
      <c r="AO354" s="39">
        <v>-7.5349901999999996E-2</v>
      </c>
      <c r="AP354" s="39">
        <v>-0.28310601299999999</v>
      </c>
      <c r="AQ354" s="39">
        <v>-0.345876138</v>
      </c>
      <c r="AR354" s="39">
        <v>-0.25930656899999999</v>
      </c>
      <c r="AS354" s="39">
        <v>-0.125808959</v>
      </c>
      <c r="AT354" s="39">
        <v>-0.17081357699999999</v>
      </c>
      <c r="AU354" s="39">
        <v>-7.5842445999999994E-2</v>
      </c>
      <c r="AV354" s="39" t="s">
        <v>15</v>
      </c>
      <c r="AW354" s="39" t="s">
        <v>243</v>
      </c>
      <c r="AX354" s="39" t="s">
        <v>225</v>
      </c>
      <c r="AY354" s="39" t="s">
        <v>243</v>
      </c>
    </row>
    <row r="355" spans="1:51" x14ac:dyDescent="0.2">
      <c r="A355" s="40" t="str">
        <f t="shared" si="5"/>
        <v>GFUSexoM</v>
      </c>
      <c r="B355" s="39">
        <v>354</v>
      </c>
      <c r="C355" s="39">
        <v>92</v>
      </c>
      <c r="D355" s="39">
        <v>-0.340205441</v>
      </c>
      <c r="E355" s="39">
        <v>7.3300769000000002E-2</v>
      </c>
      <c r="F355" s="39">
        <v>2.128958951</v>
      </c>
      <c r="G355" s="39">
        <v>-0.483872309</v>
      </c>
      <c r="H355" s="39">
        <v>-0.19653857399999999</v>
      </c>
      <c r="I355" s="39">
        <v>0.24405965399999999</v>
      </c>
      <c r="J355" s="39">
        <v>-0.165338348</v>
      </c>
      <c r="K355" s="39">
        <v>0.65345765600000005</v>
      </c>
      <c r="L355" s="39">
        <v>0.49402394100000002</v>
      </c>
      <c r="M355" s="39" t="s">
        <v>234</v>
      </c>
      <c r="N355" s="39">
        <v>0.80836727799999997</v>
      </c>
      <c r="O355" s="39">
        <v>-2.8254151460000001</v>
      </c>
      <c r="P355" s="39">
        <v>-3.0563368999999998</v>
      </c>
      <c r="Q355" s="39">
        <v>-0.50112923099999995</v>
      </c>
      <c r="R355" s="39">
        <v>-0.90910259199999999</v>
      </c>
      <c r="S355" s="39">
        <v>-3.0563368999999998</v>
      </c>
      <c r="T355" s="39">
        <v>-0.47400332499999998</v>
      </c>
      <c r="U355" s="39">
        <v>-0.24821763399999999</v>
      </c>
      <c r="V355" s="39">
        <v>-0.27642566299999999</v>
      </c>
      <c r="W355" s="39">
        <v>-0.186486338</v>
      </c>
      <c r="X355" s="39">
        <v>-4.6546946999999998E-2</v>
      </c>
      <c r="Y355" s="39">
        <v>-7.6514368999999999E-2</v>
      </c>
      <c r="Z355" s="39">
        <v>1.685E-2</v>
      </c>
      <c r="AA355" s="39">
        <v>-3.8381363000000002E-2</v>
      </c>
      <c r="AB355" s="39">
        <v>-7.4012670000000003E-2</v>
      </c>
      <c r="AC355" s="39">
        <v>1.685E-2</v>
      </c>
      <c r="AD355" s="39">
        <v>-0.41758261400000002</v>
      </c>
      <c r="AE355" s="39">
        <v>-0.46261069100000002</v>
      </c>
      <c r="AF355" s="39">
        <v>-0.39124187500000002</v>
      </c>
      <c r="AG355" s="39">
        <v>-0.26745434099999998</v>
      </c>
      <c r="AH355" s="39">
        <v>-0.32222291199999997</v>
      </c>
      <c r="AI355" s="39">
        <v>-0.24369114</v>
      </c>
      <c r="AJ355" s="39">
        <v>-0.19542257599999999</v>
      </c>
      <c r="AK355" s="39">
        <v>-0.26540848099999997</v>
      </c>
      <c r="AL355" s="39">
        <v>-0.149452169</v>
      </c>
      <c r="AM355" s="39">
        <v>-0.14413294400000001</v>
      </c>
      <c r="AN355" s="39">
        <v>-0.185043237</v>
      </c>
      <c r="AO355" s="39">
        <v>-4.7707098000000003E-2</v>
      </c>
      <c r="AP355" s="39">
        <v>-0.39487593500000001</v>
      </c>
      <c r="AQ355" s="39">
        <v>-0.41760712500000002</v>
      </c>
      <c r="AR355" s="39">
        <v>-0.31067730700000001</v>
      </c>
      <c r="AS355" s="39">
        <v>-0.16098368399999999</v>
      </c>
      <c r="AT355" s="39">
        <v>-0.198096562</v>
      </c>
      <c r="AU355" s="39">
        <v>-7.3959809000000001E-2</v>
      </c>
      <c r="AV355" s="39" t="s">
        <v>16</v>
      </c>
      <c r="AW355" s="39" t="s">
        <v>243</v>
      </c>
      <c r="AX355" s="39" t="s">
        <v>226</v>
      </c>
      <c r="AY355" s="39" t="s">
        <v>243</v>
      </c>
    </row>
    <row r="356" spans="1:51" x14ac:dyDescent="0.2">
      <c r="A356" s="40" t="str">
        <f t="shared" si="5"/>
        <v>GFUSexoF</v>
      </c>
      <c r="B356" s="39">
        <v>355</v>
      </c>
      <c r="C356" s="39">
        <v>97</v>
      </c>
      <c r="D356" s="39">
        <v>-0.25890035700000003</v>
      </c>
      <c r="E356" s="39">
        <v>1.3788330999999999E-2</v>
      </c>
      <c r="F356" s="39">
        <v>1.2378254200000001</v>
      </c>
      <c r="G356" s="39">
        <v>-0.28592498799999999</v>
      </c>
      <c r="H356" s="39">
        <v>-0.231875725</v>
      </c>
      <c r="I356" s="39">
        <v>1.5626599000000001E-2</v>
      </c>
      <c r="J356" s="39">
        <v>1.0071342E-2</v>
      </c>
      <c r="K356" s="39">
        <v>2.1181855999999999E-2</v>
      </c>
      <c r="L356" s="39">
        <v>0.12500639499999999</v>
      </c>
      <c r="M356" s="39">
        <v>0.100356076</v>
      </c>
      <c r="N356" s="39">
        <v>0.14553987700000001</v>
      </c>
      <c r="O356" s="39">
        <v>-0.51948746999999995</v>
      </c>
      <c r="P356" s="39">
        <v>-0.75434905399999996</v>
      </c>
      <c r="Q356" s="39">
        <v>-0.51204768899999997</v>
      </c>
      <c r="R356" s="39">
        <v>-0.51441577999999999</v>
      </c>
      <c r="S356" s="39">
        <v>-0.85472999999999999</v>
      </c>
      <c r="T356" s="39">
        <v>-0.41420786900000001</v>
      </c>
      <c r="U356" s="39">
        <v>-0.237012896</v>
      </c>
      <c r="V356" s="39">
        <v>-0.28380347299999997</v>
      </c>
      <c r="W356" s="39">
        <v>-0.2115542</v>
      </c>
      <c r="X356" s="39">
        <v>-8.7541790999999994E-2</v>
      </c>
      <c r="Y356" s="39">
        <v>-0.1153964</v>
      </c>
      <c r="Z356" s="39">
        <v>8.1680000000000003E-2</v>
      </c>
      <c r="AA356" s="39">
        <v>-5.7994589999999999E-2</v>
      </c>
      <c r="AB356" s="39">
        <v>-0.11338728300000001</v>
      </c>
      <c r="AC356" s="39">
        <v>8.1680000000000003E-2</v>
      </c>
      <c r="AD356" s="39">
        <v>-0.36518225100000001</v>
      </c>
      <c r="AE356" s="39">
        <v>-0.41163888399999998</v>
      </c>
      <c r="AF356" s="39">
        <v>-0.31808747500000001</v>
      </c>
      <c r="AG356" s="39">
        <v>-0.283311647</v>
      </c>
      <c r="AH356" s="39">
        <v>-0.31377733099999999</v>
      </c>
      <c r="AI356" s="39">
        <v>-0.24331262000000001</v>
      </c>
      <c r="AJ356" s="39">
        <v>-0.211651282</v>
      </c>
      <c r="AK356" s="39">
        <v>-0.24383006600000001</v>
      </c>
      <c r="AL356" s="39">
        <v>-0.19535928599999999</v>
      </c>
      <c r="AM356" s="39">
        <v>-0.17428528600000001</v>
      </c>
      <c r="AN356" s="39">
        <v>-0.19679123300000001</v>
      </c>
      <c r="AO356" s="39">
        <v>-0.112220413</v>
      </c>
      <c r="AP356" s="39">
        <v>-0.33256909200000001</v>
      </c>
      <c r="AQ356" s="39">
        <v>-0.398254683</v>
      </c>
      <c r="AR356" s="39">
        <v>-0.30603113900000001</v>
      </c>
      <c r="AS356" s="39">
        <v>-0.18660064000000001</v>
      </c>
      <c r="AT356" s="39">
        <v>-0.201670449</v>
      </c>
      <c r="AU356" s="39">
        <v>-0.115870107</v>
      </c>
      <c r="AV356" s="39" t="s">
        <v>17</v>
      </c>
      <c r="AW356" s="39" t="s">
        <v>243</v>
      </c>
      <c r="AX356" s="39" t="s">
        <v>226</v>
      </c>
      <c r="AY356" s="39" t="s">
        <v>243</v>
      </c>
    </row>
    <row r="357" spans="1:51" x14ac:dyDescent="0.2">
      <c r="A357" s="40" t="str">
        <f t="shared" si="5"/>
        <v>GFUEstratoAlto</v>
      </c>
      <c r="B357" s="39">
        <v>356</v>
      </c>
      <c r="C357" s="39">
        <v>35</v>
      </c>
      <c r="D357" s="39">
        <v>-0.21673898999999999</v>
      </c>
      <c r="E357" s="39">
        <v>3.2161276000000003E-2</v>
      </c>
      <c r="F357" s="39">
        <v>1.4331658300000001</v>
      </c>
      <c r="G357" s="39">
        <v>-0.27977393299999997</v>
      </c>
      <c r="H357" s="39">
        <v>-0.15370404700000001</v>
      </c>
      <c r="I357" s="39">
        <v>2.6628661000000001E-2</v>
      </c>
      <c r="J357" s="39">
        <v>1.0371821E-2</v>
      </c>
      <c r="K357" s="39">
        <v>4.2885500999999999E-2</v>
      </c>
      <c r="L357" s="39">
        <v>0.16318290699999999</v>
      </c>
      <c r="M357" s="39">
        <v>0.101842138</v>
      </c>
      <c r="N357" s="39">
        <v>0.207088148</v>
      </c>
      <c r="O357" s="39">
        <v>-0.78279400300000002</v>
      </c>
      <c r="P357" s="39">
        <v>-0.80440999999999996</v>
      </c>
      <c r="Q357" s="39">
        <v>-0.61615186899999996</v>
      </c>
      <c r="R357" s="39">
        <v>-0.68294626800000002</v>
      </c>
      <c r="S357" s="39">
        <v>-0.80440999999999996</v>
      </c>
      <c r="T357" s="39">
        <v>-0.46162574099999998</v>
      </c>
      <c r="U357" s="39">
        <v>-0.18619495</v>
      </c>
      <c r="V357" s="39">
        <v>-0.28218903499999998</v>
      </c>
      <c r="W357" s="39">
        <v>-0.109522021</v>
      </c>
      <c r="X357" s="39">
        <v>-5.1996417000000003E-2</v>
      </c>
      <c r="Y357" s="39">
        <v>-6.3481618000000004E-2</v>
      </c>
      <c r="Z357" s="39">
        <v>-3.3270000000000001E-2</v>
      </c>
      <c r="AA357" s="39">
        <v>-4.6214538999999999E-2</v>
      </c>
      <c r="AB357" s="39">
        <v>-5.9334364000000001E-2</v>
      </c>
      <c r="AC357" s="39">
        <v>-3.3270000000000001E-2</v>
      </c>
      <c r="AD357" s="39">
        <v>-0.33904368600000001</v>
      </c>
      <c r="AE357" s="39">
        <v>-0.80440999999999996</v>
      </c>
      <c r="AF357" s="39">
        <v>-0.19901422899999999</v>
      </c>
      <c r="AG357" s="39">
        <v>-0.19921654799999999</v>
      </c>
      <c r="AH357" s="39">
        <v>-0.366625274</v>
      </c>
      <c r="AI357" s="39">
        <v>-0.13748760400000001</v>
      </c>
      <c r="AJ357" s="39">
        <v>-0.15379898</v>
      </c>
      <c r="AK357" s="39">
        <v>-0.24277073399999999</v>
      </c>
      <c r="AL357" s="39">
        <v>-7.8566354000000005E-2</v>
      </c>
      <c r="AM357" s="39">
        <v>-9.7081668999999995E-2</v>
      </c>
      <c r="AN357" s="39">
        <v>-0.149588734</v>
      </c>
      <c r="AO357" s="39">
        <v>-4.8245007999999999E-2</v>
      </c>
      <c r="AP357" s="39">
        <v>-0.28443548200000002</v>
      </c>
      <c r="AQ357" s="39">
        <v>-0.79654762999999995</v>
      </c>
      <c r="AR357" s="39">
        <v>-0.19478508999999999</v>
      </c>
      <c r="AS357" s="39">
        <v>-0.108801487</v>
      </c>
      <c r="AT357" s="39">
        <v>-0.16876103100000001</v>
      </c>
      <c r="AU357" s="39">
        <v>-5.3874994000000002E-2</v>
      </c>
      <c r="AV357" s="39" t="s">
        <v>7</v>
      </c>
      <c r="AW357" s="39" t="s">
        <v>243</v>
      </c>
      <c r="AX357" s="39" t="s">
        <v>227</v>
      </c>
      <c r="AY357" s="39" t="s">
        <v>243</v>
      </c>
    </row>
    <row r="358" spans="1:51" x14ac:dyDescent="0.2">
      <c r="A358" s="40" t="str">
        <f t="shared" si="5"/>
        <v>GFUEstratoMedio Alto</v>
      </c>
      <c r="B358" s="39">
        <v>357</v>
      </c>
      <c r="C358" s="39">
        <v>48</v>
      </c>
      <c r="D358" s="39">
        <v>-0.271714503</v>
      </c>
      <c r="E358" s="39">
        <v>1.0557731000000001E-2</v>
      </c>
      <c r="F358" s="39">
        <v>0.212129288</v>
      </c>
      <c r="G358" s="39">
        <v>-0.29240727599999999</v>
      </c>
      <c r="H358" s="39">
        <v>-0.25102173100000003</v>
      </c>
      <c r="I358" s="39">
        <v>2.5924676000000001E-2</v>
      </c>
      <c r="J358" s="39">
        <v>5.2086199999999997E-3</v>
      </c>
      <c r="K358" s="39">
        <v>4.6640731999999997E-2</v>
      </c>
      <c r="L358" s="39">
        <v>0.16101141499999999</v>
      </c>
      <c r="M358" s="39">
        <v>7.2170766999999997E-2</v>
      </c>
      <c r="N358" s="39">
        <v>0.21596465500000001</v>
      </c>
      <c r="O358" s="39">
        <v>-0.700345365</v>
      </c>
      <c r="P358" s="39">
        <v>-0.97733000000000003</v>
      </c>
      <c r="Q358" s="39">
        <v>-0.497963657</v>
      </c>
      <c r="R358" s="39">
        <v>-0.50689517100000003</v>
      </c>
      <c r="S358" s="39">
        <v>-0.97733000000000003</v>
      </c>
      <c r="T358" s="39">
        <v>-0.47894909699999999</v>
      </c>
      <c r="U358" s="39">
        <v>-0.243499247</v>
      </c>
      <c r="V358" s="39">
        <v>-0.26467088900000002</v>
      </c>
      <c r="W358" s="39">
        <v>-0.21600803800000001</v>
      </c>
      <c r="X358" s="39">
        <v>-6.8483158000000002E-2</v>
      </c>
      <c r="Y358" s="39">
        <v>-0.13450967</v>
      </c>
      <c r="Z358" s="39">
        <v>8.1680000000000003E-2</v>
      </c>
      <c r="AA358" s="39">
        <v>-4.1410475000000002E-2</v>
      </c>
      <c r="AB358" s="39">
        <v>-0.11950635699999999</v>
      </c>
      <c r="AC358" s="39">
        <v>8.1680000000000003E-2</v>
      </c>
      <c r="AD358" s="39">
        <v>-0.39830779599999999</v>
      </c>
      <c r="AE358" s="39">
        <v>-0.416609071</v>
      </c>
      <c r="AF358" s="39">
        <v>-0.36605226400000002</v>
      </c>
      <c r="AG358" s="39">
        <v>-0.27307039900000002</v>
      </c>
      <c r="AH358" s="39">
        <v>-0.31282208500000003</v>
      </c>
      <c r="AI358" s="39">
        <v>-0.25163197100000001</v>
      </c>
      <c r="AJ358" s="39">
        <v>-0.21338748399999999</v>
      </c>
      <c r="AK358" s="39">
        <v>-0.25496330299999997</v>
      </c>
      <c r="AL358" s="39">
        <v>-0.182061852</v>
      </c>
      <c r="AM358" s="39">
        <v>-0.172800758</v>
      </c>
      <c r="AN358" s="39">
        <v>-0.20212487900000001</v>
      </c>
      <c r="AO358" s="39">
        <v>-6.1952803000000001E-2</v>
      </c>
      <c r="AP358" s="39">
        <v>-0.37771854500000002</v>
      </c>
      <c r="AQ358" s="39">
        <v>-0.410414642</v>
      </c>
      <c r="AR358" s="39">
        <v>-0.31116543499999999</v>
      </c>
      <c r="AS358" s="39">
        <v>-0.177754779</v>
      </c>
      <c r="AT358" s="39">
        <v>-0.21147508700000001</v>
      </c>
      <c r="AU358" s="39">
        <v>-0.135697176</v>
      </c>
      <c r="AV358" s="39" t="s">
        <v>8</v>
      </c>
      <c r="AW358" s="39" t="s">
        <v>243</v>
      </c>
      <c r="AX358" s="39" t="s">
        <v>227</v>
      </c>
      <c r="AY358" s="39" t="s">
        <v>243</v>
      </c>
    </row>
    <row r="359" spans="1:51" x14ac:dyDescent="0.2">
      <c r="A359" s="40" t="str">
        <f t="shared" si="5"/>
        <v>GFUEstratoMedio</v>
      </c>
      <c r="B359" s="39">
        <v>358</v>
      </c>
      <c r="C359" s="39">
        <v>9</v>
      </c>
      <c r="D359" s="39">
        <v>-0.61453314699999995</v>
      </c>
      <c r="E359" s="39">
        <v>0.37978613900000002</v>
      </c>
      <c r="F359" s="39">
        <v>1.540804206</v>
      </c>
      <c r="G359" s="39">
        <v>-1.3589003019999999</v>
      </c>
      <c r="H359" s="39">
        <v>0.129834008</v>
      </c>
      <c r="I359" s="39">
        <v>0.85886818600000003</v>
      </c>
      <c r="J359" s="39">
        <v>-1.068759714</v>
      </c>
      <c r="K359" s="39">
        <v>2.7864960860000001</v>
      </c>
      <c r="L359" s="39">
        <v>0.92675141500000002</v>
      </c>
      <c r="M359" s="39" t="s">
        <v>234</v>
      </c>
      <c r="N359" s="39">
        <v>1.6692801100000001</v>
      </c>
      <c r="O359" s="39">
        <v>-3.0563368999999998</v>
      </c>
      <c r="P359" s="39">
        <v>-3.0563368999999998</v>
      </c>
      <c r="Q359" s="39">
        <v>-0.47833120499999998</v>
      </c>
      <c r="R359" s="39">
        <v>-3.0563368999999998</v>
      </c>
      <c r="S359" s="39">
        <v>-3.0563368999999998</v>
      </c>
      <c r="T359" s="39">
        <v>-0.46521949299999998</v>
      </c>
      <c r="U359" s="39">
        <v>-0.31185000000000002</v>
      </c>
      <c r="V359" s="39">
        <v>-0.44141949600000002</v>
      </c>
      <c r="W359" s="39">
        <v>-0.247600027</v>
      </c>
      <c r="X359" s="39">
        <v>-0.19575251099999999</v>
      </c>
      <c r="Y359" s="39">
        <v>-0.23642579799999999</v>
      </c>
      <c r="Z359" s="39">
        <v>-0.19506000000000001</v>
      </c>
      <c r="AA359" s="39">
        <v>-0.19547550599999999</v>
      </c>
      <c r="AB359" s="39">
        <v>-0.23112870999999999</v>
      </c>
      <c r="AC359" s="39">
        <v>-0.19506000000000001</v>
      </c>
      <c r="AD359" s="39">
        <v>-1.034961059</v>
      </c>
      <c r="AE359" s="39">
        <v>-3.0563368999999998</v>
      </c>
      <c r="AF359" s="39">
        <v>-0.31316032399999999</v>
      </c>
      <c r="AG359" s="39">
        <v>-0.37967131500000001</v>
      </c>
      <c r="AH359" s="39">
        <v>-0.37967131500000001</v>
      </c>
      <c r="AI359" s="39">
        <v>-0.37967131500000001</v>
      </c>
      <c r="AJ359" s="39">
        <v>-0.27659113699999999</v>
      </c>
      <c r="AK359" s="39">
        <v>-0.31694937899999998</v>
      </c>
      <c r="AL359" s="39">
        <v>-0.22325708899999999</v>
      </c>
      <c r="AM359" s="39">
        <v>-0.214520343</v>
      </c>
      <c r="AN359" s="39">
        <v>-0.240150541</v>
      </c>
      <c r="AO359" s="39">
        <v>-0.19583135400000001</v>
      </c>
      <c r="AP359" s="39">
        <v>-0.50514229899999996</v>
      </c>
      <c r="AQ359" s="39">
        <v>-3.0563368999999998</v>
      </c>
      <c r="AR359" s="39">
        <v>-0.38760464700000002</v>
      </c>
      <c r="AS359" s="39">
        <v>-0.22254494599999999</v>
      </c>
      <c r="AT359" s="39">
        <v>-0.22254494599999999</v>
      </c>
      <c r="AU359" s="39">
        <v>-0.22254494599999999</v>
      </c>
      <c r="AV359" s="39" t="s">
        <v>9</v>
      </c>
      <c r="AW359" s="39" t="s">
        <v>243</v>
      </c>
      <c r="AX359" s="39" t="s">
        <v>227</v>
      </c>
      <c r="AY359" s="39" t="s">
        <v>243</v>
      </c>
    </row>
    <row r="360" spans="1:51" x14ac:dyDescent="0.2">
      <c r="A360" s="40" t="str">
        <f t="shared" si="5"/>
        <v>GFUEstratoMedio Bajo</v>
      </c>
      <c r="B360" s="39">
        <v>359</v>
      </c>
      <c r="C360" s="39">
        <v>26</v>
      </c>
      <c r="D360" s="39">
        <v>-0.249420694</v>
      </c>
      <c r="E360" s="39">
        <v>2.4201238999999999E-2</v>
      </c>
      <c r="F360" s="39">
        <v>1.005563397</v>
      </c>
      <c r="G360" s="39">
        <v>-0.29685424999999999</v>
      </c>
      <c r="H360" s="39">
        <v>-0.20198713800000001</v>
      </c>
      <c r="I360" s="39">
        <v>1.5564833E-2</v>
      </c>
      <c r="J360" s="39">
        <v>1.2995151E-2</v>
      </c>
      <c r="K360" s="39">
        <v>1.8134514000000001E-2</v>
      </c>
      <c r="L360" s="39">
        <v>0.124759098</v>
      </c>
      <c r="M360" s="39">
        <v>0.11399627499999999</v>
      </c>
      <c r="N360" s="39">
        <v>0.13466445099999999</v>
      </c>
      <c r="O360" s="39">
        <v>-0.54845999999999995</v>
      </c>
      <c r="P360" s="39">
        <v>-0.54845999999999995</v>
      </c>
      <c r="Q360" s="39">
        <v>-0.41759624299999998</v>
      </c>
      <c r="R360" s="39">
        <v>-0.49276730699999999</v>
      </c>
      <c r="S360" s="39">
        <v>-0.54845999999999995</v>
      </c>
      <c r="T360" s="39">
        <v>-0.41758226500000001</v>
      </c>
      <c r="U360" s="39">
        <v>-0.26582461899999998</v>
      </c>
      <c r="V360" s="39">
        <v>-0.321717003</v>
      </c>
      <c r="W360" s="39">
        <v>-0.17535637500000001</v>
      </c>
      <c r="X360" s="39">
        <v>-8.2648141999999994E-2</v>
      </c>
      <c r="Y360" s="39">
        <v>-0.11527262100000001</v>
      </c>
      <c r="Z360" s="39">
        <v>-9.2499999999999995E-3</v>
      </c>
      <c r="AA360" s="39">
        <v>-5.5299036000000003E-2</v>
      </c>
      <c r="AB360" s="39">
        <v>-0.114446187</v>
      </c>
      <c r="AC360" s="39">
        <v>-9.2499999999999995E-3</v>
      </c>
      <c r="AD360" s="39">
        <v>-0.38845256099999997</v>
      </c>
      <c r="AE360" s="39">
        <v>-0.43663573300000003</v>
      </c>
      <c r="AF360" s="39">
        <v>-0.29724135000000002</v>
      </c>
      <c r="AG360" s="39">
        <v>-0.27701911299999998</v>
      </c>
      <c r="AH360" s="39">
        <v>-0.32602335700000001</v>
      </c>
      <c r="AI360" s="39">
        <v>-0.26390657000000001</v>
      </c>
      <c r="AJ360" s="39">
        <v>-0.19559470900000001</v>
      </c>
      <c r="AK360" s="39">
        <v>-0.27663690099999999</v>
      </c>
      <c r="AL360" s="39">
        <v>-0.160232706</v>
      </c>
      <c r="AM360" s="39">
        <v>-0.15629253600000001</v>
      </c>
      <c r="AN360" s="39">
        <v>-0.18253151200000001</v>
      </c>
      <c r="AO360" s="39">
        <v>-0.11101948</v>
      </c>
      <c r="AP360" s="39">
        <v>-0.33468001600000002</v>
      </c>
      <c r="AQ360" s="39">
        <v>-0.417583023</v>
      </c>
      <c r="AR360" s="39">
        <v>-0.277544034</v>
      </c>
      <c r="AS360" s="39">
        <v>-0.167895983</v>
      </c>
      <c r="AT360" s="39">
        <v>-0.186112747</v>
      </c>
      <c r="AU360" s="39">
        <v>-0.121476427</v>
      </c>
      <c r="AV360" s="39" t="s">
        <v>10</v>
      </c>
      <c r="AW360" s="39" t="s">
        <v>243</v>
      </c>
      <c r="AX360" s="39" t="s">
        <v>227</v>
      </c>
      <c r="AY360" s="39" t="s">
        <v>243</v>
      </c>
    </row>
    <row r="361" spans="1:51" x14ac:dyDescent="0.2">
      <c r="A361" s="40" t="str">
        <f t="shared" si="5"/>
        <v>GFUEstratoBajo</v>
      </c>
      <c r="B361" s="39">
        <v>360</v>
      </c>
      <c r="C361" s="39">
        <v>71</v>
      </c>
      <c r="D361" s="39">
        <v>-0.26915312699999999</v>
      </c>
      <c r="E361" s="39">
        <v>1.0682703999999999E-2</v>
      </c>
      <c r="F361" s="39">
        <v>1.7597191240000001</v>
      </c>
      <c r="G361" s="39">
        <v>-0.29009084200000002</v>
      </c>
      <c r="H361" s="39">
        <v>-0.248215413</v>
      </c>
      <c r="I361" s="39">
        <v>2.6346952E-2</v>
      </c>
      <c r="J361" s="39">
        <v>2.0029934999999999E-2</v>
      </c>
      <c r="K361" s="39">
        <v>3.2663968000000002E-2</v>
      </c>
      <c r="L361" s="39">
        <v>0.16231744100000001</v>
      </c>
      <c r="M361" s="39">
        <v>0.14152715399999999</v>
      </c>
      <c r="N361" s="39">
        <v>0.18073175699999999</v>
      </c>
      <c r="O361" s="39">
        <v>-0.62616057800000002</v>
      </c>
      <c r="P361" s="39">
        <v>-0.79171828799999999</v>
      </c>
      <c r="Q361" s="39">
        <v>-0.59482777200000003</v>
      </c>
      <c r="R361" s="39">
        <v>-0.59050335799999998</v>
      </c>
      <c r="S361" s="39">
        <v>-0.69595341899999996</v>
      </c>
      <c r="T361" s="39">
        <v>-0.555883617</v>
      </c>
      <c r="U361" s="39">
        <v>-0.24493588399999999</v>
      </c>
      <c r="V361" s="39">
        <v>-0.258366655</v>
      </c>
      <c r="W361" s="39">
        <v>-0.21164338699999999</v>
      </c>
      <c r="X361" s="39">
        <v>-8.3102289999999995E-2</v>
      </c>
      <c r="Y361" s="39">
        <v>-9.5536341999999996E-2</v>
      </c>
      <c r="Z361" s="39">
        <v>-1.2904735000000001E-2</v>
      </c>
      <c r="AA361" s="39">
        <v>-2.7581014000000001E-2</v>
      </c>
      <c r="AB361" s="39">
        <v>-8.7081774000000001E-2</v>
      </c>
      <c r="AC361" s="39">
        <v>2.4888649999999998E-3</v>
      </c>
      <c r="AD361" s="39">
        <v>-0.37691873999999997</v>
      </c>
      <c r="AE361" s="39">
        <v>-0.432031744</v>
      </c>
      <c r="AF361" s="39">
        <v>-0.35620017700000001</v>
      </c>
      <c r="AG361" s="39">
        <v>-0.26855843000000001</v>
      </c>
      <c r="AH361" s="39">
        <v>-0.33198871499999999</v>
      </c>
      <c r="AI361" s="39">
        <v>-0.24611606599999999</v>
      </c>
      <c r="AJ361" s="39">
        <v>-0.204861345</v>
      </c>
      <c r="AK361" s="39">
        <v>-0.22609557499999999</v>
      </c>
      <c r="AL361" s="39">
        <v>-0.18350904100000001</v>
      </c>
      <c r="AM361" s="39">
        <v>-0.14141000000000001</v>
      </c>
      <c r="AN361" s="39">
        <v>-0.154334956</v>
      </c>
      <c r="AO361" s="39">
        <v>-0.126242459</v>
      </c>
      <c r="AP361" s="39">
        <v>-0.35954324799999998</v>
      </c>
      <c r="AQ361" s="39">
        <v>-0.38408977799999999</v>
      </c>
      <c r="AR361" s="39">
        <v>-0.33266922999999998</v>
      </c>
      <c r="AS361" s="39">
        <v>-0.15009413699999999</v>
      </c>
      <c r="AT361" s="39">
        <v>-0.18333846000000001</v>
      </c>
      <c r="AU361" s="39">
        <v>-0.139654261</v>
      </c>
      <c r="AV361" s="39" t="s">
        <v>11</v>
      </c>
      <c r="AW361" s="39" t="s">
        <v>243</v>
      </c>
      <c r="AX361" s="39" t="s">
        <v>227</v>
      </c>
      <c r="AY361" s="39" t="s">
        <v>243</v>
      </c>
    </row>
    <row r="362" spans="1:51" x14ac:dyDescent="0.2">
      <c r="A362" s="40" t="str">
        <f t="shared" si="5"/>
        <v>GFUESQA2</v>
      </c>
      <c r="B362" s="39">
        <v>361</v>
      </c>
      <c r="C362" s="39">
        <v>103</v>
      </c>
      <c r="D362" s="39">
        <v>-0.32638178299999998</v>
      </c>
      <c r="E362" s="39">
        <v>6.5015689000000002E-2</v>
      </c>
      <c r="F362" s="39">
        <v>2.2312726070000002</v>
      </c>
      <c r="G362" s="39">
        <v>-0.453810192</v>
      </c>
      <c r="H362" s="39">
        <v>-0.19895337399999999</v>
      </c>
      <c r="I362" s="39">
        <v>0.205051027</v>
      </c>
      <c r="J362" s="39">
        <v>-0.16972949700000001</v>
      </c>
      <c r="K362" s="39">
        <v>0.57983154999999997</v>
      </c>
      <c r="L362" s="39">
        <v>0.45282560300000002</v>
      </c>
      <c r="M362" s="39" t="s">
        <v>234</v>
      </c>
      <c r="N362" s="39">
        <v>0.76146670999999999</v>
      </c>
      <c r="O362" s="39">
        <v>-0.58004959499999997</v>
      </c>
      <c r="P362" s="39">
        <v>-3.0563368999999998</v>
      </c>
      <c r="Q362" s="39">
        <v>-0.47937051899999999</v>
      </c>
      <c r="R362" s="39">
        <v>-0.52944011999999996</v>
      </c>
      <c r="S362" s="39">
        <v>-3.0563368999999998</v>
      </c>
      <c r="T362" s="39">
        <v>-0.414138752</v>
      </c>
      <c r="U362" s="39">
        <v>-0.25272846700000001</v>
      </c>
      <c r="V362" s="39">
        <v>-0.26854548900000003</v>
      </c>
      <c r="W362" s="39">
        <v>-0.20406549299999999</v>
      </c>
      <c r="X362" s="39">
        <v>-7.6406108E-2</v>
      </c>
      <c r="Y362" s="39">
        <v>-0.114488258</v>
      </c>
      <c r="Z362" s="39">
        <v>-3.918E-2</v>
      </c>
      <c r="AA362" s="39">
        <v>-4.8268889000000002E-2</v>
      </c>
      <c r="AB362" s="39">
        <v>-0.10560183500000001</v>
      </c>
      <c r="AC362" s="39">
        <v>-3.918E-2</v>
      </c>
      <c r="AD362" s="39">
        <v>-0.39011945599999998</v>
      </c>
      <c r="AE362" s="39">
        <v>-0.41071645699999998</v>
      </c>
      <c r="AF362" s="39">
        <v>-0.31961620899999998</v>
      </c>
      <c r="AG362" s="39">
        <v>-0.26920669899999999</v>
      </c>
      <c r="AH362" s="39">
        <v>-0.31911883600000002</v>
      </c>
      <c r="AI362" s="39">
        <v>-0.24819533199999999</v>
      </c>
      <c r="AJ362" s="39">
        <v>-0.203773912</v>
      </c>
      <c r="AK362" s="39">
        <v>-0.26115713800000001</v>
      </c>
      <c r="AL362" s="39">
        <v>-0.18531287699999999</v>
      </c>
      <c r="AM362" s="39">
        <v>-0.17484528399999999</v>
      </c>
      <c r="AN362" s="39">
        <v>-0.19506090000000001</v>
      </c>
      <c r="AO362" s="39">
        <v>-0.109363007</v>
      </c>
      <c r="AP362" s="39">
        <v>-0.34668272</v>
      </c>
      <c r="AQ362" s="39">
        <v>-0.40259430400000001</v>
      </c>
      <c r="AR362" s="39">
        <v>-0.30189535200000001</v>
      </c>
      <c r="AS362" s="39">
        <v>-0.18495794900000001</v>
      </c>
      <c r="AT362" s="39">
        <v>-0.19843039900000001</v>
      </c>
      <c r="AU362" s="39">
        <v>-0.12501289099999999</v>
      </c>
      <c r="AV362" s="39" t="s">
        <v>4</v>
      </c>
      <c r="AW362" s="39" t="s">
        <v>243</v>
      </c>
      <c r="AX362" s="39" t="s">
        <v>228</v>
      </c>
      <c r="AY362" s="39" t="s">
        <v>243</v>
      </c>
    </row>
    <row r="363" spans="1:51" x14ac:dyDescent="0.2">
      <c r="A363" s="40" t="str">
        <f t="shared" si="5"/>
        <v>GFUESQC3</v>
      </c>
      <c r="B363" s="39">
        <v>362</v>
      </c>
      <c r="C363" s="39">
        <v>86</v>
      </c>
      <c r="D363" s="39">
        <v>-0.26439168699999999</v>
      </c>
      <c r="E363" s="39">
        <v>1.9339957000000001E-2</v>
      </c>
      <c r="F363" s="39">
        <v>1.037603958</v>
      </c>
      <c r="G363" s="39">
        <v>-0.30229730599999999</v>
      </c>
      <c r="H363" s="39">
        <v>-0.22648606800000001</v>
      </c>
      <c r="I363" s="39">
        <v>3.2517882999999997E-2</v>
      </c>
      <c r="J363" s="39">
        <v>1.3986011E-2</v>
      </c>
      <c r="K363" s="39">
        <v>5.1049754000000003E-2</v>
      </c>
      <c r="L363" s="39">
        <v>0.18032715499999999</v>
      </c>
      <c r="M363" s="39">
        <v>0.118262468</v>
      </c>
      <c r="N363" s="39">
        <v>0.22594192599999999</v>
      </c>
      <c r="O363" s="39">
        <v>-0.78968665500000002</v>
      </c>
      <c r="P363" s="39">
        <v>-0.97733000000000003</v>
      </c>
      <c r="Q363" s="39">
        <v>-0.50960246399999998</v>
      </c>
      <c r="R363" s="39">
        <v>-0.52064289200000002</v>
      </c>
      <c r="S363" s="39">
        <v>-0.97733000000000003</v>
      </c>
      <c r="T363" s="39">
        <v>-0.496497354</v>
      </c>
      <c r="U363" s="39">
        <v>-0.23331053199999999</v>
      </c>
      <c r="V363" s="39">
        <v>-0.28284446200000002</v>
      </c>
      <c r="W363" s="39">
        <v>-0.19707833399999999</v>
      </c>
      <c r="X363" s="39">
        <v>-4.4372868000000003E-2</v>
      </c>
      <c r="Y363" s="39">
        <v>-9.7006558000000007E-2</v>
      </c>
      <c r="Z363" s="39">
        <v>8.1680000000000003E-2</v>
      </c>
      <c r="AA363" s="39">
        <v>-1.6335103E-2</v>
      </c>
      <c r="AB363" s="39">
        <v>-7.3843995999999995E-2</v>
      </c>
      <c r="AC363" s="39">
        <v>8.1680000000000003E-2</v>
      </c>
      <c r="AD363" s="39">
        <v>-0.41198984500000002</v>
      </c>
      <c r="AE363" s="39">
        <v>-0.48805603400000003</v>
      </c>
      <c r="AF363" s="39">
        <v>-0.320480665</v>
      </c>
      <c r="AG363" s="39">
        <v>-0.27027976599999998</v>
      </c>
      <c r="AH363" s="39">
        <v>-0.32664990500000002</v>
      </c>
      <c r="AI363" s="39">
        <v>-0.21995837600000001</v>
      </c>
      <c r="AJ363" s="39">
        <v>-0.19838272700000001</v>
      </c>
      <c r="AK363" s="39">
        <v>-0.23329026899999999</v>
      </c>
      <c r="AL363" s="39">
        <v>-0.16779656900000001</v>
      </c>
      <c r="AM363" s="39">
        <v>-0.14393769200000001</v>
      </c>
      <c r="AN363" s="39">
        <v>-0.166389071</v>
      </c>
      <c r="AO363" s="39">
        <v>-9.7147125000000001E-2</v>
      </c>
      <c r="AP363" s="39">
        <v>-0.34599228500000001</v>
      </c>
      <c r="AQ363" s="39">
        <v>-0.418033983</v>
      </c>
      <c r="AR363" s="39">
        <v>-0.30741041600000002</v>
      </c>
      <c r="AS363" s="39">
        <v>-0.15944478500000001</v>
      </c>
      <c r="AT363" s="39">
        <v>-0.19648153400000001</v>
      </c>
      <c r="AU363" s="39">
        <v>-0.114978329</v>
      </c>
      <c r="AV363" s="39" t="s">
        <v>5</v>
      </c>
      <c r="AW363" s="39" t="s">
        <v>243</v>
      </c>
      <c r="AX363" s="39" t="s">
        <v>228</v>
      </c>
      <c r="AY363" s="39" t="s">
        <v>243</v>
      </c>
    </row>
    <row r="364" spans="1:51" x14ac:dyDescent="0.2">
      <c r="A364" s="40" t="str">
        <f t="shared" si="5"/>
        <v>GFUR24JR</v>
      </c>
      <c r="B364" s="39">
        <v>363</v>
      </c>
      <c r="C364" s="39">
        <v>90</v>
      </c>
      <c r="D364" s="39">
        <v>-0.337772974</v>
      </c>
      <c r="E364" s="39">
        <v>6.8040290000000003E-2</v>
      </c>
      <c r="F364" s="39">
        <v>2.0174978669999999</v>
      </c>
      <c r="G364" s="39">
        <v>-0.47112949199999998</v>
      </c>
      <c r="H364" s="39">
        <v>-0.204416456</v>
      </c>
      <c r="I364" s="39">
        <v>0.21597029100000001</v>
      </c>
      <c r="J364" s="39">
        <v>-0.159328832</v>
      </c>
      <c r="K364" s="39">
        <v>0.59126941300000002</v>
      </c>
      <c r="L364" s="39">
        <v>0.46472603800000001</v>
      </c>
      <c r="M364" s="39" t="s">
        <v>234</v>
      </c>
      <c r="N364" s="39">
        <v>0.76894044800000005</v>
      </c>
      <c r="O364" s="39">
        <v>-1.918804382</v>
      </c>
      <c r="P364" s="39">
        <v>-3.0563368999999998</v>
      </c>
      <c r="Q364" s="39">
        <v>-0.52651215799999995</v>
      </c>
      <c r="R364" s="39">
        <v>-0.556686024</v>
      </c>
      <c r="S364" s="39">
        <v>-3.0563368999999998</v>
      </c>
      <c r="T364" s="39">
        <v>-0.50418738200000002</v>
      </c>
      <c r="U364" s="39">
        <v>-0.256506493</v>
      </c>
      <c r="V364" s="39">
        <v>-0.28572271599999999</v>
      </c>
      <c r="W364" s="39">
        <v>-0.233421985</v>
      </c>
      <c r="X364" s="39">
        <v>-7.5048661000000003E-2</v>
      </c>
      <c r="Y364" s="39">
        <v>-0.119054062</v>
      </c>
      <c r="Z364" s="39">
        <v>5.3097009000000001E-2</v>
      </c>
      <c r="AA364" s="39">
        <v>-1.9134768E-2</v>
      </c>
      <c r="AB364" s="39">
        <v>-0.11011541900000001</v>
      </c>
      <c r="AC364" s="39">
        <v>8.1680000000000003E-2</v>
      </c>
      <c r="AD364" s="39">
        <v>-0.39327905200000002</v>
      </c>
      <c r="AE364" s="39">
        <v>-0.41792409699999999</v>
      </c>
      <c r="AF364" s="39">
        <v>-0.33039462800000002</v>
      </c>
      <c r="AG364" s="39">
        <v>-0.298127268</v>
      </c>
      <c r="AH364" s="39">
        <v>-0.32733904000000003</v>
      </c>
      <c r="AI364" s="39">
        <v>-0.24819239200000001</v>
      </c>
      <c r="AJ364" s="39">
        <v>-0.23334210799999999</v>
      </c>
      <c r="AK364" s="39">
        <v>-0.25653747199999999</v>
      </c>
      <c r="AL364" s="39">
        <v>-0.197129158</v>
      </c>
      <c r="AM364" s="39">
        <v>-0.174050387</v>
      </c>
      <c r="AN364" s="39">
        <v>-0.19763241100000001</v>
      </c>
      <c r="AO364" s="39">
        <v>-0.119360463</v>
      </c>
      <c r="AP364" s="39">
        <v>-0.33265957200000001</v>
      </c>
      <c r="AQ364" s="39">
        <v>-0.40247133000000002</v>
      </c>
      <c r="AR364" s="39">
        <v>-0.30974032099999999</v>
      </c>
      <c r="AS364" s="39">
        <v>-0.180598019</v>
      </c>
      <c r="AT364" s="39">
        <v>-0.22392331500000001</v>
      </c>
      <c r="AU364" s="39">
        <v>-0.14926787</v>
      </c>
      <c r="AV364" s="39" t="s">
        <v>2</v>
      </c>
      <c r="AW364" s="39" t="s">
        <v>243</v>
      </c>
      <c r="AX364" s="39" t="s">
        <v>229</v>
      </c>
      <c r="AY364" s="39" t="s">
        <v>243</v>
      </c>
    </row>
    <row r="365" spans="1:51" x14ac:dyDescent="0.2">
      <c r="A365" s="40" t="str">
        <f t="shared" si="5"/>
        <v>GFUR24SR</v>
      </c>
      <c r="B365" s="39">
        <v>364</v>
      </c>
      <c r="C365" s="39">
        <v>99</v>
      </c>
      <c r="D365" s="39">
        <v>-0.25448380599999998</v>
      </c>
      <c r="E365" s="39">
        <v>1.2247799E-2</v>
      </c>
      <c r="F365" s="39">
        <v>0.60437727299999999</v>
      </c>
      <c r="G365" s="39">
        <v>-0.27848905099999999</v>
      </c>
      <c r="H365" s="39">
        <v>-0.230478561</v>
      </c>
      <c r="I365" s="39">
        <v>2.5911289000000001E-2</v>
      </c>
      <c r="J365" s="39">
        <v>6.7058810000000003E-3</v>
      </c>
      <c r="K365" s="39">
        <v>4.5116697999999997E-2</v>
      </c>
      <c r="L365" s="39">
        <v>0.160969839</v>
      </c>
      <c r="M365" s="39">
        <v>8.1889440999999993E-2</v>
      </c>
      <c r="N365" s="39">
        <v>0.212406915</v>
      </c>
      <c r="O365" s="39">
        <v>-0.51582760400000005</v>
      </c>
      <c r="P365" s="39">
        <v>-0.97733000000000003</v>
      </c>
      <c r="Q365" s="39">
        <v>-0.49084623700000002</v>
      </c>
      <c r="R365" s="39">
        <v>-0.499157615</v>
      </c>
      <c r="S365" s="39">
        <v>-0.97733000000000003</v>
      </c>
      <c r="T365" s="39">
        <v>-0.45197426499999999</v>
      </c>
      <c r="U365" s="39">
        <v>-0.20797574199999999</v>
      </c>
      <c r="V365" s="39">
        <v>-0.26580346599999999</v>
      </c>
      <c r="W365" s="39">
        <v>-0.19372780100000001</v>
      </c>
      <c r="X365" s="39">
        <v>-4.7874432000000001E-2</v>
      </c>
      <c r="Y365" s="39">
        <v>-7.9617373000000005E-2</v>
      </c>
      <c r="Z365" s="39">
        <v>-3.4213701999999999E-2</v>
      </c>
      <c r="AA365" s="39">
        <v>-4.2517233000000001E-2</v>
      </c>
      <c r="AB365" s="39">
        <v>-7.2726476999999998E-2</v>
      </c>
      <c r="AC365" s="39">
        <v>1.685E-2</v>
      </c>
      <c r="AD365" s="39">
        <v>-0.40129829900000002</v>
      </c>
      <c r="AE365" s="39">
        <v>-0.41810696899999999</v>
      </c>
      <c r="AF365" s="39">
        <v>-0.325449139</v>
      </c>
      <c r="AG365" s="39">
        <v>-0.265288142</v>
      </c>
      <c r="AH365" s="39">
        <v>-0.31839745899999999</v>
      </c>
      <c r="AI365" s="39">
        <v>-0.20393607599999999</v>
      </c>
      <c r="AJ365" s="39">
        <v>-0.19386216100000001</v>
      </c>
      <c r="AK365" s="39">
        <v>-0.23376064999999999</v>
      </c>
      <c r="AL365" s="39">
        <v>-0.16671934599999999</v>
      </c>
      <c r="AM365" s="39">
        <v>-0.12437088</v>
      </c>
      <c r="AN365" s="39">
        <v>-0.176022647</v>
      </c>
      <c r="AO365" s="39">
        <v>-8.0486874999999999E-2</v>
      </c>
      <c r="AP365" s="39">
        <v>-0.36379673899999998</v>
      </c>
      <c r="AQ365" s="39">
        <v>-0.404155076</v>
      </c>
      <c r="AR365" s="39">
        <v>-0.31029057799999998</v>
      </c>
      <c r="AS365" s="39">
        <v>-0.16650557699999999</v>
      </c>
      <c r="AT365" s="39">
        <v>-0.19101694799999999</v>
      </c>
      <c r="AU365" s="39">
        <v>-0.10932691899999999</v>
      </c>
      <c r="AV365" s="39" t="s">
        <v>3</v>
      </c>
      <c r="AW365" s="39" t="s">
        <v>243</v>
      </c>
      <c r="AX365" s="39" t="s">
        <v>229</v>
      </c>
      <c r="AY365" s="39" t="s">
        <v>243</v>
      </c>
    </row>
    <row r="366" spans="1:51" x14ac:dyDescent="0.2">
      <c r="A366" s="40" t="str">
        <f t="shared" si="5"/>
        <v>GFUEXNRA2JR</v>
      </c>
      <c r="B366" s="39">
        <v>365</v>
      </c>
      <c r="C366" s="39">
        <v>53</v>
      </c>
      <c r="D366" s="39">
        <v>-0.40902178099999997</v>
      </c>
      <c r="E366" s="39">
        <v>0.11457624600000001</v>
      </c>
      <c r="F366" s="39">
        <v>2.116477465</v>
      </c>
      <c r="G366" s="39">
        <v>-0.63358709800000002</v>
      </c>
      <c r="H366" s="39">
        <v>-0.18445646499999999</v>
      </c>
      <c r="I366" s="39">
        <v>0.344026463</v>
      </c>
      <c r="J366" s="39">
        <v>-0.27749528299999998</v>
      </c>
      <c r="K366" s="39">
        <v>0.96554820799999996</v>
      </c>
      <c r="L366" s="39">
        <v>0.58653769099999997</v>
      </c>
      <c r="M366" s="39" t="s">
        <v>234</v>
      </c>
      <c r="N366" s="39">
        <v>0.98262312600000001</v>
      </c>
      <c r="O366" s="39">
        <v>-3.0563368999999998</v>
      </c>
      <c r="P366" s="39">
        <v>-3.0563368999999998</v>
      </c>
      <c r="Q366" s="39">
        <v>-0.51245528600000001</v>
      </c>
      <c r="R366" s="39">
        <v>-0.62825627100000003</v>
      </c>
      <c r="S366" s="39">
        <v>-3.0563368999999998</v>
      </c>
      <c r="T366" s="39">
        <v>-0.48377977900000002</v>
      </c>
      <c r="U366" s="39">
        <v>-0.26668514900000001</v>
      </c>
      <c r="V366" s="39">
        <v>-0.33214980399999999</v>
      </c>
      <c r="W366" s="39">
        <v>-0.242996568</v>
      </c>
      <c r="X366" s="39">
        <v>-0.125123601</v>
      </c>
      <c r="Y366" s="39">
        <v>-0.175120161</v>
      </c>
      <c r="Z366" s="39">
        <v>-7.6609999999999998E-2</v>
      </c>
      <c r="AA366" s="39">
        <v>-0.124293667</v>
      </c>
      <c r="AB366" s="39">
        <v>-0.15612337500000001</v>
      </c>
      <c r="AC366" s="39">
        <v>-7.6609999999999998E-2</v>
      </c>
      <c r="AD366" s="39">
        <v>-0.412189417</v>
      </c>
      <c r="AE366" s="39">
        <v>-0.52673676599999997</v>
      </c>
      <c r="AF366" s="39">
        <v>-0.36977050299999997</v>
      </c>
      <c r="AG366" s="39">
        <v>-0.302331931</v>
      </c>
      <c r="AH366" s="39">
        <v>-0.412295998</v>
      </c>
      <c r="AI366" s="39">
        <v>-0.24818979199999999</v>
      </c>
      <c r="AJ366" s="39">
        <v>-0.24819017199999999</v>
      </c>
      <c r="AK366" s="39">
        <v>-0.265790476</v>
      </c>
      <c r="AL366" s="39">
        <v>-0.220451168</v>
      </c>
      <c r="AM366" s="39">
        <v>-0.19508603299999999</v>
      </c>
      <c r="AN366" s="39">
        <v>-0.24391905799999999</v>
      </c>
      <c r="AO366" s="39">
        <v>-0.124377208</v>
      </c>
      <c r="AP366" s="39">
        <v>-0.39486463300000002</v>
      </c>
      <c r="AQ366" s="39">
        <v>-0.482355217</v>
      </c>
      <c r="AR366" s="39">
        <v>-0.32613717800000003</v>
      </c>
      <c r="AS366" s="39">
        <v>-0.19856263099999999</v>
      </c>
      <c r="AT366" s="39">
        <v>-0.25572654700000003</v>
      </c>
      <c r="AU366" s="39">
        <v>-0.152439462</v>
      </c>
      <c r="AV366" s="39" t="s">
        <v>230</v>
      </c>
      <c r="AW366" s="39" t="s">
        <v>243</v>
      </c>
      <c r="AX366" s="39" t="s">
        <v>231</v>
      </c>
      <c r="AY366" s="39" t="s">
        <v>243</v>
      </c>
    </row>
    <row r="367" spans="1:51" x14ac:dyDescent="0.2">
      <c r="A367" s="40" t="str">
        <f t="shared" si="5"/>
        <v>GFUEXNRA2SR</v>
      </c>
      <c r="B367" s="39">
        <v>366</v>
      </c>
      <c r="C367" s="39">
        <v>50</v>
      </c>
      <c r="D367" s="39">
        <v>-0.221056647</v>
      </c>
      <c r="E367" s="39">
        <v>1.6335483000000001E-2</v>
      </c>
      <c r="F367" s="39">
        <v>1.163401785</v>
      </c>
      <c r="G367" s="39">
        <v>-0.25307360600000001</v>
      </c>
      <c r="H367" s="39">
        <v>-0.18903968800000001</v>
      </c>
      <c r="I367" s="39">
        <v>1.2115769E-2</v>
      </c>
      <c r="J367" s="39">
        <v>7.4603400000000002E-3</v>
      </c>
      <c r="K367" s="39">
        <v>1.6771199000000001E-2</v>
      </c>
      <c r="L367" s="39">
        <v>0.110071654</v>
      </c>
      <c r="M367" s="39">
        <v>8.6373256999999995E-2</v>
      </c>
      <c r="N367" s="39">
        <v>0.12950366199999999</v>
      </c>
      <c r="O367" s="39">
        <v>-0.45790779199999998</v>
      </c>
      <c r="P367" s="39">
        <v>-0.46528003600000001</v>
      </c>
      <c r="Q367" s="39">
        <v>-0.45053554899999998</v>
      </c>
      <c r="R367" s="39">
        <v>-0.40564731599999998</v>
      </c>
      <c r="S367" s="39">
        <v>-0.60052000000000005</v>
      </c>
      <c r="T367" s="39">
        <v>-0.38796065699999999</v>
      </c>
      <c r="U367" s="39">
        <v>-0.198427785</v>
      </c>
      <c r="V367" s="39">
        <v>-0.26562604299999998</v>
      </c>
      <c r="W367" s="39">
        <v>-0.18493399499999999</v>
      </c>
      <c r="X367" s="39">
        <v>-4.5163861E-2</v>
      </c>
      <c r="Y367" s="39">
        <v>-0.108924512</v>
      </c>
      <c r="Z367" s="39">
        <v>-3.918E-2</v>
      </c>
      <c r="AA367" s="39">
        <v>-4.1980455E-2</v>
      </c>
      <c r="AB367" s="39">
        <v>-7.7420182000000004E-2</v>
      </c>
      <c r="AC367" s="39">
        <v>-3.918E-2</v>
      </c>
      <c r="AD367" s="39">
        <v>-0.32639094299999999</v>
      </c>
      <c r="AE367" s="39">
        <v>-0.401422687</v>
      </c>
      <c r="AF367" s="39">
        <v>-0.27406968399999998</v>
      </c>
      <c r="AG367" s="39">
        <v>-0.250389056</v>
      </c>
      <c r="AH367" s="39">
        <v>-0.31164466400000002</v>
      </c>
      <c r="AI367" s="39">
        <v>-0.19372613399999999</v>
      </c>
      <c r="AJ367" s="39">
        <v>-0.18834314799999999</v>
      </c>
      <c r="AK367" s="39">
        <v>-0.24480654199999999</v>
      </c>
      <c r="AL367" s="39">
        <v>-0.12341245200000001</v>
      </c>
      <c r="AM367" s="39">
        <v>-0.114119753</v>
      </c>
      <c r="AN367" s="39">
        <v>-0.18500929399999999</v>
      </c>
      <c r="AO367" s="39">
        <v>-4.5758729999999997E-2</v>
      </c>
      <c r="AP367" s="39">
        <v>-0.31214472700000001</v>
      </c>
      <c r="AQ367" s="39">
        <v>-0.39737513600000002</v>
      </c>
      <c r="AR367" s="39">
        <v>-0.25560931199999998</v>
      </c>
      <c r="AS367" s="39">
        <v>-0.16874587699999999</v>
      </c>
      <c r="AT367" s="39">
        <v>-0.18620162700000001</v>
      </c>
      <c r="AU367" s="39">
        <v>-8.5625795000000005E-2</v>
      </c>
      <c r="AV367" s="39" t="s">
        <v>232</v>
      </c>
      <c r="AW367" s="39" t="s">
        <v>243</v>
      </c>
      <c r="AX367" s="39" t="s">
        <v>231</v>
      </c>
      <c r="AY367" s="39" t="s">
        <v>243</v>
      </c>
    </row>
    <row r="368" spans="1:51" x14ac:dyDescent="0.2">
      <c r="A368" s="40" t="str">
        <f t="shared" si="5"/>
        <v>GFUEXNRC3JR</v>
      </c>
      <c r="B368" s="39">
        <v>367</v>
      </c>
      <c r="C368" s="39">
        <v>37</v>
      </c>
      <c r="D368" s="39">
        <v>-0.23942225</v>
      </c>
      <c r="E368" s="39">
        <v>1.9159362999999999E-2</v>
      </c>
      <c r="F368" s="39">
        <v>0.53571562800000005</v>
      </c>
      <c r="G368" s="39">
        <v>-0.27697391100000002</v>
      </c>
      <c r="H368" s="39">
        <v>-0.20187058899999999</v>
      </c>
      <c r="I368" s="39">
        <v>2.6487243000000001E-2</v>
      </c>
      <c r="J368" s="39">
        <v>9.1976090000000007E-3</v>
      </c>
      <c r="K368" s="39">
        <v>4.3776877999999998E-2</v>
      </c>
      <c r="L368" s="39">
        <v>0.16274901899999999</v>
      </c>
      <c r="M368" s="39">
        <v>9.5904163000000001E-2</v>
      </c>
      <c r="N368" s="39">
        <v>0.20922924800000001</v>
      </c>
      <c r="O368" s="39">
        <v>-0.74256476500000002</v>
      </c>
      <c r="P368" s="39">
        <v>-0.80440999999999996</v>
      </c>
      <c r="Q368" s="39">
        <v>-0.540976134</v>
      </c>
      <c r="R368" s="39">
        <v>-0.61589753800000002</v>
      </c>
      <c r="S368" s="39">
        <v>-0.80440999999999996</v>
      </c>
      <c r="T368" s="39">
        <v>-0.51578777099999995</v>
      </c>
      <c r="U368" s="39">
        <v>-0.234906383</v>
      </c>
      <c r="V368" s="39">
        <v>-0.308294911</v>
      </c>
      <c r="W368" s="39">
        <v>-0.15858371600000001</v>
      </c>
      <c r="X368" s="39">
        <v>-1.3221475999999999E-2</v>
      </c>
      <c r="Y368" s="39">
        <v>-0.115649405</v>
      </c>
      <c r="Z368" s="39">
        <v>8.1680000000000003E-2</v>
      </c>
      <c r="AA368" s="39">
        <v>5.0958080000000003E-3</v>
      </c>
      <c r="AB368" s="39">
        <v>-6.5212119999999998E-2</v>
      </c>
      <c r="AC368" s="39">
        <v>8.1680000000000003E-2</v>
      </c>
      <c r="AD368" s="39">
        <v>-0.320614391</v>
      </c>
      <c r="AE368" s="39">
        <v>-0.65355857799999995</v>
      </c>
      <c r="AF368" s="39">
        <v>-0.30371977700000002</v>
      </c>
      <c r="AG368" s="39">
        <v>-0.26570566699999998</v>
      </c>
      <c r="AH368" s="39">
        <v>-0.322204985</v>
      </c>
      <c r="AI368" s="39">
        <v>-0.19823416499999999</v>
      </c>
      <c r="AJ368" s="39">
        <v>-0.19881664099999999</v>
      </c>
      <c r="AK368" s="39">
        <v>-0.23691248300000001</v>
      </c>
      <c r="AL368" s="39">
        <v>-0.16203123999999999</v>
      </c>
      <c r="AM368" s="39">
        <v>-0.11872155400000001</v>
      </c>
      <c r="AN368" s="39">
        <v>-0.16355419600000001</v>
      </c>
      <c r="AO368" s="39">
        <v>-7.8334242999999998E-2</v>
      </c>
      <c r="AP368" s="39">
        <v>-0.31225047</v>
      </c>
      <c r="AQ368" s="39">
        <v>-0.52109455599999999</v>
      </c>
      <c r="AR368" s="39">
        <v>-0.26022945800000002</v>
      </c>
      <c r="AS368" s="39">
        <v>-0.15013362099999999</v>
      </c>
      <c r="AT368" s="39">
        <v>-0.17523899800000001</v>
      </c>
      <c r="AU368" s="39">
        <v>-0.116119686</v>
      </c>
      <c r="AV368" s="39" t="s">
        <v>233</v>
      </c>
      <c r="AW368" s="39" t="s">
        <v>243</v>
      </c>
      <c r="AX368" s="39" t="s">
        <v>231</v>
      </c>
      <c r="AY368" s="39" t="s">
        <v>243</v>
      </c>
    </row>
    <row r="369" spans="1:51" x14ac:dyDescent="0.2">
      <c r="A369" s="40" t="str">
        <f t="shared" si="5"/>
        <v>GFUEXNRC3SR</v>
      </c>
      <c r="B369" s="39">
        <v>368</v>
      </c>
      <c r="C369" s="39">
        <v>49</v>
      </c>
      <c r="D369" s="39">
        <v>-0.28641231099999998</v>
      </c>
      <c r="E369" s="39">
        <v>2.3405611E-2</v>
      </c>
      <c r="F369" s="39">
        <v>0.75378081699999999</v>
      </c>
      <c r="G369" s="39">
        <v>-0.33228646499999998</v>
      </c>
      <c r="H369" s="39">
        <v>-0.240538157</v>
      </c>
      <c r="I369" s="39">
        <v>3.7486353E-2</v>
      </c>
      <c r="J369" s="39">
        <v>7.0178259999999996E-3</v>
      </c>
      <c r="K369" s="39">
        <v>6.7954879999999995E-2</v>
      </c>
      <c r="L369" s="39">
        <v>0.19361392799999999</v>
      </c>
      <c r="M369" s="39">
        <v>8.3772467000000003E-2</v>
      </c>
      <c r="N369" s="39">
        <v>0.26068156799999997</v>
      </c>
      <c r="O369" s="39">
        <v>-0.97733000000000003</v>
      </c>
      <c r="P369" s="39">
        <v>-0.97733000000000003</v>
      </c>
      <c r="Q369" s="39">
        <v>-0.49895751399999999</v>
      </c>
      <c r="R369" s="39">
        <v>-0.51837701300000005</v>
      </c>
      <c r="S369" s="39">
        <v>-0.97733000000000003</v>
      </c>
      <c r="T369" s="39">
        <v>-0.493652435</v>
      </c>
      <c r="U369" s="39">
        <v>-0.219544614</v>
      </c>
      <c r="V369" s="39">
        <v>-0.32093608000000001</v>
      </c>
      <c r="W369" s="39">
        <v>-0.198839232</v>
      </c>
      <c r="X369" s="39">
        <v>-6.4817862000000004E-2</v>
      </c>
      <c r="Y369" s="39">
        <v>-0.11441628600000001</v>
      </c>
      <c r="Z369" s="39">
        <v>1.685E-2</v>
      </c>
      <c r="AA369" s="39">
        <v>-5.0634222E-2</v>
      </c>
      <c r="AB369" s="39">
        <v>-9.2754024000000004E-2</v>
      </c>
      <c r="AC369" s="39">
        <v>1.685E-2</v>
      </c>
      <c r="AD369" s="39">
        <v>-0.42833915700000003</v>
      </c>
      <c r="AE369" s="39">
        <v>-0.49578031500000003</v>
      </c>
      <c r="AF369" s="39">
        <v>-0.414764519</v>
      </c>
      <c r="AG369" s="39">
        <v>-0.28822120299999998</v>
      </c>
      <c r="AH369" s="39">
        <v>-0.41568112699999998</v>
      </c>
      <c r="AI369" s="39">
        <v>-0.21873573800000001</v>
      </c>
      <c r="AJ369" s="39">
        <v>-0.20148097800000001</v>
      </c>
      <c r="AK369" s="39">
        <v>-0.246879868</v>
      </c>
      <c r="AL369" s="39">
        <v>-0.16667828400000001</v>
      </c>
      <c r="AM369" s="39">
        <v>-0.145530835</v>
      </c>
      <c r="AN369" s="39">
        <v>-0.196435624</v>
      </c>
      <c r="AO369" s="39">
        <v>-8.7938499000000003E-2</v>
      </c>
      <c r="AP369" s="39">
        <v>-0.417566514</v>
      </c>
      <c r="AQ369" s="39">
        <v>-0.48363556499999999</v>
      </c>
      <c r="AR369" s="39">
        <v>-0.34572975700000003</v>
      </c>
      <c r="AS369" s="39">
        <v>-0.16531264600000001</v>
      </c>
      <c r="AT369" s="39">
        <v>-0.20040724200000001</v>
      </c>
      <c r="AU369" s="39">
        <v>-0.114341922</v>
      </c>
      <c r="AV369" s="39" t="s">
        <v>235</v>
      </c>
      <c r="AW369" s="39" t="s">
        <v>243</v>
      </c>
      <c r="AX369" s="39" t="s">
        <v>231</v>
      </c>
      <c r="AY369" s="39" t="s">
        <v>243</v>
      </c>
    </row>
    <row r="370" spans="1:51" x14ac:dyDescent="0.2">
      <c r="A370" s="40" t="str">
        <f t="shared" si="5"/>
        <v>GFUEQP1</v>
      </c>
      <c r="B370" s="39">
        <v>369</v>
      </c>
      <c r="C370" s="39">
        <v>96</v>
      </c>
      <c r="D370" s="39">
        <v>-0.32793597699999999</v>
      </c>
      <c r="E370" s="39">
        <v>5.0218657999999999E-2</v>
      </c>
      <c r="F370" s="39">
        <v>1.599381559</v>
      </c>
      <c r="G370" s="39">
        <v>-0.42636273800000002</v>
      </c>
      <c r="H370" s="39">
        <v>-0.22950921599999999</v>
      </c>
      <c r="I370" s="39">
        <v>0.15658925600000001</v>
      </c>
      <c r="J370" s="39">
        <v>-0.13201421799999999</v>
      </c>
      <c r="K370" s="39">
        <v>0.44519273100000001</v>
      </c>
      <c r="L370" s="39">
        <v>0.395713604</v>
      </c>
      <c r="M370" s="39" t="s">
        <v>234</v>
      </c>
      <c r="N370" s="39">
        <v>0.66722764499999998</v>
      </c>
      <c r="O370" s="39">
        <v>-0.556387203</v>
      </c>
      <c r="P370" s="39">
        <v>-3.0563368999999998</v>
      </c>
      <c r="Q370" s="39">
        <v>-0.50891275499999999</v>
      </c>
      <c r="R370" s="39">
        <v>-0.51901262400000003</v>
      </c>
      <c r="S370" s="39">
        <v>-3.0563368999999998</v>
      </c>
      <c r="T370" s="39">
        <v>-0.48706896</v>
      </c>
      <c r="U370" s="39">
        <v>-0.26496764900000003</v>
      </c>
      <c r="V370" s="39">
        <v>-0.302246232</v>
      </c>
      <c r="W370" s="39">
        <v>-0.23405287399999999</v>
      </c>
      <c r="X370" s="39">
        <v>-0.10922781600000001</v>
      </c>
      <c r="Y370" s="39">
        <v>-0.115228973</v>
      </c>
      <c r="Z370" s="39">
        <v>-1.7152280999999998E-2</v>
      </c>
      <c r="AA370" s="39">
        <v>-6.0924618E-2</v>
      </c>
      <c r="AB370" s="39">
        <v>-0.112521256</v>
      </c>
      <c r="AC370" s="39">
        <v>8.1680000000000003E-2</v>
      </c>
      <c r="AD370" s="39">
        <v>-0.40617767799999999</v>
      </c>
      <c r="AE370" s="39">
        <v>-0.41760439900000002</v>
      </c>
      <c r="AF370" s="39">
        <v>-0.38680139600000002</v>
      </c>
      <c r="AG370" s="39">
        <v>-0.30590299799999998</v>
      </c>
      <c r="AH370" s="39">
        <v>-0.33252712899999998</v>
      </c>
      <c r="AI370" s="39">
        <v>-0.26568772000000002</v>
      </c>
      <c r="AJ370" s="39">
        <v>-0.23340997099999999</v>
      </c>
      <c r="AK370" s="39">
        <v>-0.25603054400000003</v>
      </c>
      <c r="AL370" s="39">
        <v>-0.210822124</v>
      </c>
      <c r="AM370" s="39">
        <v>-0.18363138200000001</v>
      </c>
      <c r="AN370" s="39">
        <v>-0.19701930300000001</v>
      </c>
      <c r="AO370" s="39">
        <v>-0.150357768</v>
      </c>
      <c r="AP370" s="39">
        <v>-0.38861922799999998</v>
      </c>
      <c r="AQ370" s="39">
        <v>-0.40195792600000002</v>
      </c>
      <c r="AR370" s="39">
        <v>-0.349582648</v>
      </c>
      <c r="AS370" s="39">
        <v>-0.19509849600000001</v>
      </c>
      <c r="AT370" s="39">
        <v>-0.22174554799999999</v>
      </c>
      <c r="AU370" s="39">
        <v>-0.16402715300000001</v>
      </c>
      <c r="AV370" s="39">
        <v>1</v>
      </c>
      <c r="AW370" s="39" t="s">
        <v>243</v>
      </c>
      <c r="AX370" s="39" t="s">
        <v>236</v>
      </c>
      <c r="AY370" s="39" t="s">
        <v>243</v>
      </c>
    </row>
    <row r="371" spans="1:51" x14ac:dyDescent="0.2">
      <c r="A371" s="40" t="str">
        <f t="shared" si="5"/>
        <v>GFUEQP2</v>
      </c>
      <c r="B371" s="39">
        <v>370</v>
      </c>
      <c r="C371" s="39">
        <v>93</v>
      </c>
      <c r="D371" s="39">
        <v>-0.21744092900000001</v>
      </c>
      <c r="E371" s="39">
        <v>1.9830830000000001E-2</v>
      </c>
      <c r="F371" s="39">
        <v>1.1051414070000001</v>
      </c>
      <c r="G371" s="39">
        <v>-0.25630864199999998</v>
      </c>
      <c r="H371" s="39">
        <v>-0.17857321500000001</v>
      </c>
      <c r="I371" s="39">
        <v>3.6179932999999997E-2</v>
      </c>
      <c r="J371" s="39">
        <v>1.2205615E-2</v>
      </c>
      <c r="K371" s="39">
        <v>6.0154251999999998E-2</v>
      </c>
      <c r="L371" s="39">
        <v>0.19021023500000001</v>
      </c>
      <c r="M371" s="39">
        <v>0.11047902499999999</v>
      </c>
      <c r="N371" s="39">
        <v>0.24526363800000001</v>
      </c>
      <c r="O371" s="39">
        <v>-0.97733000000000003</v>
      </c>
      <c r="P371" s="39">
        <v>-0.97733000000000003</v>
      </c>
      <c r="Q371" s="39">
        <v>-0.44962212099999999</v>
      </c>
      <c r="R371" s="39">
        <v>-0.64129717100000005</v>
      </c>
      <c r="S371" s="39">
        <v>-0.97733000000000003</v>
      </c>
      <c r="T371" s="39">
        <v>-0.41478611300000001</v>
      </c>
      <c r="U371" s="39">
        <v>-0.177244135</v>
      </c>
      <c r="V371" s="39">
        <v>-0.197705507</v>
      </c>
      <c r="W371" s="39">
        <v>-0.15589213699999999</v>
      </c>
      <c r="X371" s="39">
        <v>-4.3875130999999998E-2</v>
      </c>
      <c r="Y371" s="39">
        <v>-6.4568025000000001E-2</v>
      </c>
      <c r="Z371" s="39">
        <v>1.685E-2</v>
      </c>
      <c r="AA371" s="39">
        <v>-1.894697E-2</v>
      </c>
      <c r="AB371" s="39">
        <v>-5.5990574000000001E-2</v>
      </c>
      <c r="AC371" s="39">
        <v>1.685E-2</v>
      </c>
      <c r="AD371" s="39">
        <v>-0.28123192400000002</v>
      </c>
      <c r="AE371" s="39">
        <v>-0.41569341199999998</v>
      </c>
      <c r="AF371" s="39">
        <v>-0.244743244</v>
      </c>
      <c r="AG371" s="39">
        <v>-0.19769241600000001</v>
      </c>
      <c r="AH371" s="39">
        <v>-0.25657382000000001</v>
      </c>
      <c r="AI371" s="39">
        <v>-0.17273972200000001</v>
      </c>
      <c r="AJ371" s="39">
        <v>-0.15590475500000001</v>
      </c>
      <c r="AK371" s="39">
        <v>-0.18821078399999999</v>
      </c>
      <c r="AL371" s="39">
        <v>-0.111390749</v>
      </c>
      <c r="AM371" s="39">
        <v>-9.8310955000000005E-2</v>
      </c>
      <c r="AN371" s="39">
        <v>-0.12461499600000001</v>
      </c>
      <c r="AO371" s="39">
        <v>-5.7493044E-2</v>
      </c>
      <c r="AP371" s="39">
        <v>-0.26600718800000001</v>
      </c>
      <c r="AQ371" s="39">
        <v>-0.28615906400000002</v>
      </c>
      <c r="AR371" s="39">
        <v>-0.24372550100000001</v>
      </c>
      <c r="AS371" s="39">
        <v>-0.118972377</v>
      </c>
      <c r="AT371" s="39">
        <v>-0.15290558200000001</v>
      </c>
      <c r="AU371" s="39">
        <v>-6.7810529999999994E-2</v>
      </c>
      <c r="AV371" s="39">
        <v>2</v>
      </c>
      <c r="AW371" s="39" t="s">
        <v>243</v>
      </c>
      <c r="AX371" s="39" t="s">
        <v>236</v>
      </c>
      <c r="AY371" s="39" t="s">
        <v>243</v>
      </c>
    </row>
    <row r="372" spans="1:51" x14ac:dyDescent="0.2">
      <c r="A372" s="40" t="str">
        <f t="shared" si="5"/>
        <v>HFUEVARtotal</v>
      </c>
      <c r="B372" s="39">
        <v>371</v>
      </c>
      <c r="C372" s="39">
        <v>189</v>
      </c>
      <c r="D372" s="39">
        <v>-5.4544510999999997E-2</v>
      </c>
      <c r="E372" s="39">
        <v>3.4011785000000003E-2</v>
      </c>
      <c r="F372" s="39">
        <v>1.7533477850000001</v>
      </c>
      <c r="G372" s="39">
        <v>-0.121206384</v>
      </c>
      <c r="H372" s="39">
        <v>1.2117361E-2</v>
      </c>
      <c r="I372" s="39">
        <v>0.13092532600000001</v>
      </c>
      <c r="J372" s="39">
        <v>0.104407535</v>
      </c>
      <c r="K372" s="39">
        <v>0.15744311599999999</v>
      </c>
      <c r="L372" s="39">
        <v>0.36183604800000002</v>
      </c>
      <c r="M372" s="39">
        <v>0.32312154799999998</v>
      </c>
      <c r="N372" s="39">
        <v>0.39679102399999999</v>
      </c>
      <c r="O372" s="39">
        <v>-0.94502715699999995</v>
      </c>
      <c r="P372" s="39">
        <v>-1.12643</v>
      </c>
      <c r="Q372" s="39">
        <v>-0.66569808699999999</v>
      </c>
      <c r="R372" s="39">
        <v>-0.66638367200000004</v>
      </c>
      <c r="S372" s="39">
        <v>-1.055520687</v>
      </c>
      <c r="T372" s="39">
        <v>-0.49998176500000002</v>
      </c>
      <c r="U372" s="39">
        <v>-3.2103448E-2</v>
      </c>
      <c r="V372" s="39">
        <v>-8.7908503999999998E-2</v>
      </c>
      <c r="W372" s="39">
        <v>3.6275188E-2</v>
      </c>
      <c r="X372" s="39">
        <v>0.47773562200000003</v>
      </c>
      <c r="Y372" s="39">
        <v>0.34552202300000001</v>
      </c>
      <c r="Z372" s="39">
        <v>0.97331999999999996</v>
      </c>
      <c r="AA372" s="39">
        <v>0.53409237300000001</v>
      </c>
      <c r="AB372" s="39">
        <v>0.417196016</v>
      </c>
      <c r="AC372" s="39">
        <v>0.97331999999999996</v>
      </c>
      <c r="AD372" s="39">
        <v>-0.35106339600000003</v>
      </c>
      <c r="AE372" s="39">
        <v>-0.44201012000000001</v>
      </c>
      <c r="AF372" s="39">
        <v>-0.267145154</v>
      </c>
      <c r="AG372" s="39">
        <v>-0.10867592600000001</v>
      </c>
      <c r="AH372" s="39">
        <v>-0.155213183</v>
      </c>
      <c r="AI372" s="39">
        <v>-6.1018444999999998E-2</v>
      </c>
      <c r="AJ372" s="39">
        <v>4.5387107000000003E-2</v>
      </c>
      <c r="AK372" s="39">
        <v>-1.7047224999999999E-2</v>
      </c>
      <c r="AL372" s="39">
        <v>9.7679572000000006E-2</v>
      </c>
      <c r="AM372" s="39">
        <v>0.213299304</v>
      </c>
      <c r="AN372" s="39">
        <v>0.140154743</v>
      </c>
      <c r="AO372" s="39">
        <v>0.32429048199999999</v>
      </c>
      <c r="AP372" s="39">
        <v>-0.28798125099999999</v>
      </c>
      <c r="AQ372" s="39">
        <v>-0.34072794499999998</v>
      </c>
      <c r="AR372" s="39">
        <v>-0.21595950899999999</v>
      </c>
      <c r="AS372" s="39">
        <v>0.16795104199999999</v>
      </c>
      <c r="AT372" s="39">
        <v>8.0167783000000006E-2</v>
      </c>
      <c r="AU372" s="39">
        <v>0.29916097800000002</v>
      </c>
      <c r="AV372" s="39" t="s">
        <v>224</v>
      </c>
      <c r="AW372" s="39" t="s">
        <v>244</v>
      </c>
      <c r="AX372" s="39" t="s">
        <v>0</v>
      </c>
      <c r="AY372" s="39" t="s">
        <v>244</v>
      </c>
    </row>
    <row r="373" spans="1:51" x14ac:dyDescent="0.2">
      <c r="A373" s="40" t="str">
        <f t="shared" si="5"/>
        <v>HFUGEDAD6-11m</v>
      </c>
      <c r="B373" s="39">
        <v>372</v>
      </c>
      <c r="C373" s="39">
        <v>62</v>
      </c>
      <c r="D373" s="39">
        <v>-0.27617024400000001</v>
      </c>
      <c r="E373" s="39">
        <v>6.4769386999999998E-2</v>
      </c>
      <c r="F373" s="39">
        <v>2.011066477</v>
      </c>
      <c r="G373" s="39">
        <v>-0.40311590899999999</v>
      </c>
      <c r="H373" s="39">
        <v>-0.149224578</v>
      </c>
      <c r="I373" s="39">
        <v>0.136624358</v>
      </c>
      <c r="J373" s="39">
        <v>8.2516011E-2</v>
      </c>
      <c r="K373" s="39">
        <v>0.190732706</v>
      </c>
      <c r="L373" s="39">
        <v>0.36962732399999998</v>
      </c>
      <c r="M373" s="39">
        <v>0.28725600200000001</v>
      </c>
      <c r="N373" s="39">
        <v>0.43672955699999999</v>
      </c>
      <c r="O373" s="39">
        <v>-1.0371380640000001</v>
      </c>
      <c r="P373" s="39">
        <v>-1.0372600000000001</v>
      </c>
      <c r="Q373" s="39">
        <v>-0.88690795700000002</v>
      </c>
      <c r="R373" s="39">
        <v>-0.98739439399999995</v>
      </c>
      <c r="S373" s="39">
        <v>-1.0372600000000001</v>
      </c>
      <c r="T373" s="39">
        <v>-0.72432807600000004</v>
      </c>
      <c r="U373" s="39">
        <v>-0.33723029100000002</v>
      </c>
      <c r="V373" s="39">
        <v>-0.45467898400000001</v>
      </c>
      <c r="W373" s="39">
        <v>-0.13178120400000001</v>
      </c>
      <c r="X373" s="39">
        <v>0.38831325100000003</v>
      </c>
      <c r="Y373" s="39">
        <v>0.145517067</v>
      </c>
      <c r="Z373" s="39">
        <v>0.59499999999999997</v>
      </c>
      <c r="AA373" s="39">
        <v>0.41470943599999999</v>
      </c>
      <c r="AB373" s="39">
        <v>0.16909080400000001</v>
      </c>
      <c r="AC373" s="39">
        <v>0.59499999999999997</v>
      </c>
      <c r="AD373" s="39">
        <v>-0.51212211900000004</v>
      </c>
      <c r="AE373" s="39">
        <v>-0.96479969600000004</v>
      </c>
      <c r="AF373" s="39">
        <v>-0.45441495599999998</v>
      </c>
      <c r="AG373" s="39">
        <v>-0.43367261299999998</v>
      </c>
      <c r="AH373" s="39">
        <v>-0.49821182600000002</v>
      </c>
      <c r="AI373" s="39">
        <v>-0.18693564500000001</v>
      </c>
      <c r="AJ373" s="39">
        <v>-0.16001616399999999</v>
      </c>
      <c r="AK373" s="39">
        <v>-0.37700940700000002</v>
      </c>
      <c r="AL373" s="39">
        <v>-6.3917741E-2</v>
      </c>
      <c r="AM373" s="39">
        <v>4.4129600999999997E-2</v>
      </c>
      <c r="AN373" s="39">
        <v>-0.13050766699999999</v>
      </c>
      <c r="AO373" s="39">
        <v>0.34245118299999999</v>
      </c>
      <c r="AP373" s="39">
        <v>-0.48977219500000002</v>
      </c>
      <c r="AQ373" s="39">
        <v>-0.66634080699999998</v>
      </c>
      <c r="AR373" s="39">
        <v>-0.44984659799999999</v>
      </c>
      <c r="AS373" s="39">
        <v>-6.4175682999999997E-2</v>
      </c>
      <c r="AT373" s="39">
        <v>-0.159170582</v>
      </c>
      <c r="AU373" s="39">
        <v>0.154414775</v>
      </c>
      <c r="AV373" s="39" t="s">
        <v>13</v>
      </c>
      <c r="AW373" s="39" t="s">
        <v>244</v>
      </c>
      <c r="AX373" s="39" t="s">
        <v>225</v>
      </c>
      <c r="AY373" s="39" t="s">
        <v>244</v>
      </c>
    </row>
    <row r="374" spans="1:51" x14ac:dyDescent="0.2">
      <c r="A374" s="40" t="str">
        <f t="shared" si="5"/>
        <v>HFUGEDAD12-17m</v>
      </c>
      <c r="B374" s="39">
        <v>373</v>
      </c>
      <c r="C374" s="39">
        <v>79</v>
      </c>
      <c r="D374" s="39">
        <v>1.4999501E-2</v>
      </c>
      <c r="E374" s="39">
        <v>5.0682989999999997E-2</v>
      </c>
      <c r="F374" s="39">
        <v>1.58970663</v>
      </c>
      <c r="G374" s="39">
        <v>-8.4337333E-2</v>
      </c>
      <c r="H374" s="39">
        <v>0.114336335</v>
      </c>
      <c r="I374" s="39">
        <v>0.13363039600000001</v>
      </c>
      <c r="J374" s="39">
        <v>8.0078980999999994E-2</v>
      </c>
      <c r="K374" s="39">
        <v>0.187181811</v>
      </c>
      <c r="L374" s="39">
        <v>0.36555491499999998</v>
      </c>
      <c r="M374" s="39">
        <v>0.28298229800000002</v>
      </c>
      <c r="N374" s="39">
        <v>0.43264513300000002</v>
      </c>
      <c r="O374" s="39">
        <v>-0.94504325499999997</v>
      </c>
      <c r="P374" s="39">
        <v>-1.12643</v>
      </c>
      <c r="Q374" s="39">
        <v>-0.437184191</v>
      </c>
      <c r="R374" s="39">
        <v>-0.44327539900000001</v>
      </c>
      <c r="S374" s="39">
        <v>-1.12643</v>
      </c>
      <c r="T374" s="39">
        <v>-0.387702343</v>
      </c>
      <c r="U374" s="39">
        <v>-1.28617E-2</v>
      </c>
      <c r="V374" s="39">
        <v>-0.10801804800000001</v>
      </c>
      <c r="W374" s="39">
        <v>9.6073582000000005E-2</v>
      </c>
      <c r="X374" s="39">
        <v>0.57242085200000004</v>
      </c>
      <c r="Y374" s="39">
        <v>0.389612707</v>
      </c>
      <c r="Z374" s="39">
        <v>0.97331999999999996</v>
      </c>
      <c r="AA374" s="39">
        <v>0.76108779100000001</v>
      </c>
      <c r="AB374" s="39">
        <v>0.48105557300000001</v>
      </c>
      <c r="AC374" s="39">
        <v>0.97331999999999996</v>
      </c>
      <c r="AD374" s="39">
        <v>-0.29054700100000003</v>
      </c>
      <c r="AE374" s="39">
        <v>-0.35273411900000001</v>
      </c>
      <c r="AF374" s="39">
        <v>-0.15279647699999999</v>
      </c>
      <c r="AG374" s="39">
        <v>-8.1102014E-2</v>
      </c>
      <c r="AH374" s="39">
        <v>-0.14395569599999999</v>
      </c>
      <c r="AI374" s="42">
        <v>3.2799999999999998E-5</v>
      </c>
      <c r="AJ374" s="39">
        <v>8.6299073000000004E-2</v>
      </c>
      <c r="AK374" s="39">
        <v>-4.8538769000000002E-2</v>
      </c>
      <c r="AL374" s="39">
        <v>0.22173754200000001</v>
      </c>
      <c r="AM374" s="39">
        <v>0.28121288900000002</v>
      </c>
      <c r="AN374" s="39">
        <v>0.19052212800000001</v>
      </c>
      <c r="AO374" s="39">
        <v>0.40039559000000002</v>
      </c>
      <c r="AP374" s="39">
        <v>-0.18812398499999999</v>
      </c>
      <c r="AQ374" s="39">
        <v>-0.31983531599999998</v>
      </c>
      <c r="AR374" s="39">
        <v>-0.12481634</v>
      </c>
      <c r="AS374" s="39">
        <v>0.222503758</v>
      </c>
      <c r="AT374" s="39">
        <v>9.7841131999999997E-2</v>
      </c>
      <c r="AU374" s="39">
        <v>0.36433007299999998</v>
      </c>
      <c r="AV374" s="39" t="s">
        <v>14</v>
      </c>
      <c r="AW374" s="39" t="s">
        <v>244</v>
      </c>
      <c r="AX374" s="39" t="s">
        <v>225</v>
      </c>
      <c r="AY374" s="39" t="s">
        <v>244</v>
      </c>
    </row>
    <row r="375" spans="1:51" x14ac:dyDescent="0.2">
      <c r="A375" s="40" t="str">
        <f t="shared" si="5"/>
        <v>HFUGEDAD18-23m</v>
      </c>
      <c r="B375" s="39">
        <v>374</v>
      </c>
      <c r="C375" s="39">
        <v>48</v>
      </c>
      <c r="D375" s="39">
        <v>7.4318542000000001E-2</v>
      </c>
      <c r="E375" s="39">
        <v>3.7272126000000003E-2</v>
      </c>
      <c r="F375" s="39">
        <v>1.581485923</v>
      </c>
      <c r="G375" s="39">
        <v>1.266517E-3</v>
      </c>
      <c r="H375" s="39">
        <v>0.14737056700000001</v>
      </c>
      <c r="I375" s="39">
        <v>4.4195487999999998E-2</v>
      </c>
      <c r="J375" s="39">
        <v>1.7760267E-2</v>
      </c>
      <c r="K375" s="39">
        <v>7.0630709999999999E-2</v>
      </c>
      <c r="L375" s="39">
        <v>0.21022723099999999</v>
      </c>
      <c r="M375" s="39">
        <v>0.13326765099999999</v>
      </c>
      <c r="N375" s="39">
        <v>0.26576438800000002</v>
      </c>
      <c r="O375" s="39">
        <v>-0.30418478199999999</v>
      </c>
      <c r="P375" s="39">
        <v>-0.56025999999999998</v>
      </c>
      <c r="Q375" s="39">
        <v>-0.23713251199999999</v>
      </c>
      <c r="R375" s="39">
        <v>-0.25240602400000001</v>
      </c>
      <c r="S375" s="39">
        <v>-0.56025999999999998</v>
      </c>
      <c r="T375" s="39">
        <v>-0.22754807499999999</v>
      </c>
      <c r="U375" s="39">
        <v>7.2892120000000005E-2</v>
      </c>
      <c r="V375" s="39">
        <v>1.4812064E-2</v>
      </c>
      <c r="W375" s="39">
        <v>0.13862284599999999</v>
      </c>
      <c r="X375" s="39">
        <v>0.41799155700000001</v>
      </c>
      <c r="Y375" s="39">
        <v>0.26368587700000001</v>
      </c>
      <c r="Z375" s="39">
        <v>0.60694999999999999</v>
      </c>
      <c r="AA375" s="39">
        <v>0.45896484100000001</v>
      </c>
      <c r="AB375" s="39">
        <v>0.29014406799999998</v>
      </c>
      <c r="AC375" s="39">
        <v>0.60694999999999999</v>
      </c>
      <c r="AD375" s="39">
        <v>-4.6240735999999998E-2</v>
      </c>
      <c r="AE375" s="39">
        <v>-0.23321845399999999</v>
      </c>
      <c r="AF375" s="39">
        <v>2.3903100000000001E-3</v>
      </c>
      <c r="AG375" s="39">
        <v>1.5885092999999999E-2</v>
      </c>
      <c r="AH375" s="39">
        <v>-3.7210815000000001E-2</v>
      </c>
      <c r="AI375" s="39">
        <v>9.5359231000000003E-2</v>
      </c>
      <c r="AJ375" s="39">
        <v>9.9580206000000004E-2</v>
      </c>
      <c r="AK375" s="39">
        <v>1.5412808E-2</v>
      </c>
      <c r="AL375" s="39">
        <v>0.221213203</v>
      </c>
      <c r="AM375" s="39">
        <v>0.187605683</v>
      </c>
      <c r="AN375" s="39">
        <v>0.146138409</v>
      </c>
      <c r="AO375" s="39">
        <v>0.46051208900000001</v>
      </c>
      <c r="AP375" s="39">
        <v>-3.2248039999999999E-2</v>
      </c>
      <c r="AQ375" s="39">
        <v>-0.213199843</v>
      </c>
      <c r="AR375" s="39">
        <v>1.3963171E-2</v>
      </c>
      <c r="AS375" s="39">
        <v>0.18333155600000001</v>
      </c>
      <c r="AT375" s="39">
        <v>9.4435786999999993E-2</v>
      </c>
      <c r="AU375" s="39">
        <v>0.34256965499999997</v>
      </c>
      <c r="AV375" s="39" t="s">
        <v>15</v>
      </c>
      <c r="AW375" s="39" t="s">
        <v>244</v>
      </c>
      <c r="AX375" s="39" t="s">
        <v>225</v>
      </c>
      <c r="AY375" s="39" t="s">
        <v>244</v>
      </c>
    </row>
    <row r="376" spans="1:51" x14ac:dyDescent="0.2">
      <c r="A376" s="40" t="str">
        <f t="shared" si="5"/>
        <v>HFUSexoM</v>
      </c>
      <c r="B376" s="39">
        <v>375</v>
      </c>
      <c r="C376" s="39">
        <v>92</v>
      </c>
      <c r="D376" s="39">
        <v>-6.5236539999999996E-2</v>
      </c>
      <c r="E376" s="39">
        <v>3.3502268000000002E-2</v>
      </c>
      <c r="F376" s="39">
        <v>0.99877037000000002</v>
      </c>
      <c r="G376" s="39">
        <v>-0.13089977899999999</v>
      </c>
      <c r="H376" s="39">
        <v>4.2669799999999999E-4</v>
      </c>
      <c r="I376" s="39">
        <v>0.108674833</v>
      </c>
      <c r="J376" s="39">
        <v>6.1313053999999999E-2</v>
      </c>
      <c r="K376" s="39">
        <v>0.15603661199999999</v>
      </c>
      <c r="L376" s="39">
        <v>0.32965866100000002</v>
      </c>
      <c r="M376" s="39">
        <v>0.24761472900000001</v>
      </c>
      <c r="N376" s="39">
        <v>0.39501469900000002</v>
      </c>
      <c r="O376" s="39">
        <v>-0.65163621299999996</v>
      </c>
      <c r="P376" s="39">
        <v>-1.0372600000000001</v>
      </c>
      <c r="Q376" s="39">
        <v>-0.50268347800000002</v>
      </c>
      <c r="R376" s="39">
        <v>-0.52947526</v>
      </c>
      <c r="S376" s="39">
        <v>-1.0372600000000001</v>
      </c>
      <c r="T376" s="39">
        <v>-0.48750262</v>
      </c>
      <c r="U376" s="39">
        <v>-3.541271E-2</v>
      </c>
      <c r="V376" s="39">
        <v>-6.5327523999999998E-2</v>
      </c>
      <c r="W376" s="39">
        <v>7.5949659999999999E-3</v>
      </c>
      <c r="X376" s="39">
        <v>0.43285146000000002</v>
      </c>
      <c r="Y376" s="39">
        <v>0.22695095800000001</v>
      </c>
      <c r="Z376" s="39">
        <v>0.96204999999999996</v>
      </c>
      <c r="AA376" s="39">
        <v>0.57735573200000001</v>
      </c>
      <c r="AB376" s="39">
        <v>0.323990318</v>
      </c>
      <c r="AC376" s="39">
        <v>0.96204999999999996</v>
      </c>
      <c r="AD376" s="39">
        <v>-0.35769618600000003</v>
      </c>
      <c r="AE376" s="39">
        <v>-0.48728837600000002</v>
      </c>
      <c r="AF376" s="39">
        <v>-0.22153594200000001</v>
      </c>
      <c r="AG376" s="39">
        <v>-0.12069974999999999</v>
      </c>
      <c r="AH376" s="39">
        <v>-0.21327665600000001</v>
      </c>
      <c r="AI376" s="39">
        <v>-5.1860511999999998E-2</v>
      </c>
      <c r="AJ376" s="39">
        <v>1.4152082E-2</v>
      </c>
      <c r="AK376" s="39">
        <v>-3.3626627999999999E-2</v>
      </c>
      <c r="AL376" s="39">
        <v>7.8293722999999996E-2</v>
      </c>
      <c r="AM376" s="39">
        <v>0.15757885299999999</v>
      </c>
      <c r="AN376" s="39">
        <v>8.0814281000000002E-2</v>
      </c>
      <c r="AO376" s="39">
        <v>0.30188322299999998</v>
      </c>
      <c r="AP376" s="39">
        <v>-0.31391378199999997</v>
      </c>
      <c r="AQ376" s="39">
        <v>-0.42543012600000002</v>
      </c>
      <c r="AR376" s="39">
        <v>-0.18792726100000001</v>
      </c>
      <c r="AS376" s="39">
        <v>9.7122223999999993E-2</v>
      </c>
      <c r="AT376" s="39">
        <v>4.8300207999999997E-2</v>
      </c>
      <c r="AU376" s="39">
        <v>0.186063218</v>
      </c>
      <c r="AV376" s="39" t="s">
        <v>16</v>
      </c>
      <c r="AW376" s="39" t="s">
        <v>244</v>
      </c>
      <c r="AX376" s="39" t="s">
        <v>226</v>
      </c>
      <c r="AY376" s="39" t="s">
        <v>244</v>
      </c>
    </row>
    <row r="377" spans="1:51" x14ac:dyDescent="0.2">
      <c r="A377" s="40" t="str">
        <f t="shared" si="5"/>
        <v>HFUSexoF</v>
      </c>
      <c r="B377" s="39">
        <v>376</v>
      </c>
      <c r="C377" s="39">
        <v>97</v>
      </c>
      <c r="D377" s="39">
        <v>-4.4828583999999998E-2</v>
      </c>
      <c r="E377" s="39">
        <v>4.0853109999999998E-2</v>
      </c>
      <c r="F377" s="39">
        <v>1.1151784730000001</v>
      </c>
      <c r="G377" s="39">
        <v>-0.124899208</v>
      </c>
      <c r="H377" s="39">
        <v>3.5242040000000002E-2</v>
      </c>
      <c r="I377" s="39">
        <v>0.15226719599999999</v>
      </c>
      <c r="J377" s="39">
        <v>0.13051435</v>
      </c>
      <c r="K377" s="39">
        <v>0.17402004300000001</v>
      </c>
      <c r="L377" s="39">
        <v>0.39021429499999999</v>
      </c>
      <c r="M377" s="39">
        <v>0.361267699</v>
      </c>
      <c r="N377" s="39">
        <v>0.41715709600000001</v>
      </c>
      <c r="O377" s="39">
        <v>-1.038926692</v>
      </c>
      <c r="P377" s="39">
        <v>-1.12643</v>
      </c>
      <c r="Q377" s="39">
        <v>-0.77606364800000005</v>
      </c>
      <c r="R377" s="39">
        <v>-0.90155163199999999</v>
      </c>
      <c r="S377" s="39">
        <v>-1.12643</v>
      </c>
      <c r="T377" s="39">
        <v>-0.61621710200000002</v>
      </c>
      <c r="U377" s="39">
        <v>-2.2613569E-2</v>
      </c>
      <c r="V377" s="39">
        <v>-0.12567234199999999</v>
      </c>
      <c r="W377" s="39">
        <v>9.4515314000000003E-2</v>
      </c>
      <c r="X377" s="39">
        <v>0.44514240500000002</v>
      </c>
      <c r="Y377" s="39">
        <v>0.396773392</v>
      </c>
      <c r="Z377" s="39">
        <v>0.97331999999999996</v>
      </c>
      <c r="AA377" s="39">
        <v>0.50058817</v>
      </c>
      <c r="AB377" s="39">
        <v>0.405740926</v>
      </c>
      <c r="AC377" s="39">
        <v>0.97331999999999996</v>
      </c>
      <c r="AD377" s="39">
        <v>-0.35417564299999998</v>
      </c>
      <c r="AE377" s="39">
        <v>-0.47311510200000001</v>
      </c>
      <c r="AF377" s="39">
        <v>-0.18263901299999999</v>
      </c>
      <c r="AG377" s="39">
        <v>-0.109127944</v>
      </c>
      <c r="AH377" s="39">
        <v>-0.14950317399999999</v>
      </c>
      <c r="AI377" s="39">
        <v>-4.2106590999999999E-2</v>
      </c>
      <c r="AJ377" s="39">
        <v>7.8486041000000006E-2</v>
      </c>
      <c r="AK377" s="39">
        <v>-4.6274048999999998E-2</v>
      </c>
      <c r="AL377" s="39">
        <v>0.19117830099999999</v>
      </c>
      <c r="AM377" s="39">
        <v>0.26449478700000001</v>
      </c>
      <c r="AN377" s="39">
        <v>0.20392596299999999</v>
      </c>
      <c r="AO377" s="39">
        <v>0.34193013999999999</v>
      </c>
      <c r="AP377" s="39">
        <v>-0.25602233699999999</v>
      </c>
      <c r="AQ377" s="39">
        <v>-0.43763137899999999</v>
      </c>
      <c r="AR377" s="39">
        <v>-0.14337489</v>
      </c>
      <c r="AS377" s="39">
        <v>0.21276729599999999</v>
      </c>
      <c r="AT377" s="39">
        <v>0.16717206100000001</v>
      </c>
      <c r="AU377" s="39">
        <v>0.27970030600000001</v>
      </c>
      <c r="AV377" s="39" t="s">
        <v>17</v>
      </c>
      <c r="AW377" s="39" t="s">
        <v>244</v>
      </c>
      <c r="AX377" s="39" t="s">
        <v>226</v>
      </c>
      <c r="AY377" s="39" t="s">
        <v>244</v>
      </c>
    </row>
    <row r="378" spans="1:51" x14ac:dyDescent="0.2">
      <c r="A378" s="40" t="str">
        <f t="shared" si="5"/>
        <v>HFUEstratoAlto</v>
      </c>
      <c r="B378" s="39">
        <v>377</v>
      </c>
      <c r="C378" s="39">
        <v>35</v>
      </c>
      <c r="D378" s="39">
        <v>0.10351867200000001</v>
      </c>
      <c r="E378" s="39">
        <v>7.9852795000000004E-2</v>
      </c>
      <c r="F378" s="39">
        <v>1.8589431300000001</v>
      </c>
      <c r="G378" s="39">
        <v>-5.2989929999999998E-2</v>
      </c>
      <c r="H378" s="39">
        <v>0.260027273</v>
      </c>
      <c r="I378" s="39">
        <v>0.12655909700000001</v>
      </c>
      <c r="J378" s="39">
        <v>6.7771023999999999E-2</v>
      </c>
      <c r="K378" s="39">
        <v>0.18534716900000001</v>
      </c>
      <c r="L378" s="39">
        <v>0.355751453</v>
      </c>
      <c r="M378" s="39">
        <v>0.260328685</v>
      </c>
      <c r="N378" s="39">
        <v>0.43051964999999998</v>
      </c>
      <c r="O378" s="39">
        <v>-0.66360879500000003</v>
      </c>
      <c r="P378" s="39">
        <v>-0.67913999999999997</v>
      </c>
      <c r="Q378" s="39">
        <v>-0.54860976100000003</v>
      </c>
      <c r="R378" s="39">
        <v>-0.59186768400000001</v>
      </c>
      <c r="S378" s="39">
        <v>-0.67913999999999997</v>
      </c>
      <c r="T378" s="39">
        <v>-0.49759786700000003</v>
      </c>
      <c r="U378" s="39">
        <v>8.9651517999999999E-2</v>
      </c>
      <c r="V378" s="39">
        <v>-6.5828339E-2</v>
      </c>
      <c r="W378" s="39">
        <v>0.254133848</v>
      </c>
      <c r="X378" s="39">
        <v>0.65039587899999995</v>
      </c>
      <c r="Y378" s="39">
        <v>0.48744505900000001</v>
      </c>
      <c r="Z378" s="39">
        <v>0.96204999999999996</v>
      </c>
      <c r="AA378" s="39">
        <v>0.777757527</v>
      </c>
      <c r="AB378" s="39">
        <v>0.58835118500000005</v>
      </c>
      <c r="AC378" s="39">
        <v>0.96204999999999996</v>
      </c>
      <c r="AD378" s="39">
        <v>-0.15985090099999999</v>
      </c>
      <c r="AE378" s="39">
        <v>-0.48165243800000002</v>
      </c>
      <c r="AF378" s="39">
        <v>-6.1274006999999998E-2</v>
      </c>
      <c r="AG378" s="39">
        <v>-2.28662E-4</v>
      </c>
      <c r="AH378" s="39">
        <v>-0.23231170300000001</v>
      </c>
      <c r="AI378" s="39">
        <v>0.19659041699999999</v>
      </c>
      <c r="AJ378" s="39">
        <v>0.153575724</v>
      </c>
      <c r="AK378" s="39">
        <v>-3.1973540000000002E-2</v>
      </c>
      <c r="AL378" s="39">
        <v>0.36603399199999997</v>
      </c>
      <c r="AM378" s="39">
        <v>0.33522374799999999</v>
      </c>
      <c r="AN378" s="39">
        <v>0.14785788599999999</v>
      </c>
      <c r="AO378" s="39">
        <v>0.96204999999999996</v>
      </c>
      <c r="AP378" s="39">
        <v>-7.9660949999999994E-2</v>
      </c>
      <c r="AQ378" s="39">
        <v>-0.248401706</v>
      </c>
      <c r="AR378" s="39">
        <v>-5.2004900999999999E-2</v>
      </c>
      <c r="AS378" s="39">
        <v>0.29158730700000002</v>
      </c>
      <c r="AT378" s="39">
        <v>0.12653555999999999</v>
      </c>
      <c r="AU378" s="39">
        <v>0.59466400200000002</v>
      </c>
      <c r="AV378" s="39" t="s">
        <v>7</v>
      </c>
      <c r="AW378" s="39" t="s">
        <v>244</v>
      </c>
      <c r="AX378" s="39" t="s">
        <v>227</v>
      </c>
      <c r="AY378" s="39" t="s">
        <v>244</v>
      </c>
    </row>
    <row r="379" spans="1:51" x14ac:dyDescent="0.2">
      <c r="A379" s="40" t="str">
        <f t="shared" si="5"/>
        <v>HFUEstratoMedio Alto</v>
      </c>
      <c r="B379" s="39">
        <v>378</v>
      </c>
      <c r="C379" s="39">
        <v>48</v>
      </c>
      <c r="D379" s="39">
        <v>-9.9241716999999993E-2</v>
      </c>
      <c r="E379" s="39">
        <v>4.7607162000000001E-2</v>
      </c>
      <c r="F379" s="39">
        <v>0.78816987199999999</v>
      </c>
      <c r="G379" s="39">
        <v>-0.19255004000000001</v>
      </c>
      <c r="H379" s="39">
        <v>-5.9333939999999998E-3</v>
      </c>
      <c r="I379" s="39">
        <v>0.14187228099999999</v>
      </c>
      <c r="J379" s="39">
        <v>0.109262506</v>
      </c>
      <c r="K379" s="39">
        <v>0.174482056</v>
      </c>
      <c r="L379" s="39">
        <v>0.37665936999999999</v>
      </c>
      <c r="M379" s="39">
        <v>0.33054879500000001</v>
      </c>
      <c r="N379" s="39">
        <v>0.41771049300000002</v>
      </c>
      <c r="O379" s="39">
        <v>-1.096107656</v>
      </c>
      <c r="P379" s="39">
        <v>-1.12643</v>
      </c>
      <c r="Q379" s="39">
        <v>-0.911317194</v>
      </c>
      <c r="R379" s="39">
        <v>-1.010566466</v>
      </c>
      <c r="S379" s="39">
        <v>-1.12643</v>
      </c>
      <c r="T379" s="39">
        <v>-0.51244305300000004</v>
      </c>
      <c r="U379" s="39">
        <v>-3.3181623E-2</v>
      </c>
      <c r="V379" s="39">
        <v>-9.4710849E-2</v>
      </c>
      <c r="W379" s="39">
        <v>4.968587E-3</v>
      </c>
      <c r="X379" s="39">
        <v>0.33468370200000003</v>
      </c>
      <c r="Y379" s="39">
        <v>0.253742468</v>
      </c>
      <c r="Z379" s="39">
        <v>0.58656957399999998</v>
      </c>
      <c r="AA379" s="39">
        <v>0.374934235</v>
      </c>
      <c r="AB379" s="39">
        <v>0.29642431200000002</v>
      </c>
      <c r="AC379" s="39">
        <v>0.97331999999999996</v>
      </c>
      <c r="AD379" s="39">
        <v>-0.39100784399999999</v>
      </c>
      <c r="AE379" s="39">
        <v>-0.80907934999999997</v>
      </c>
      <c r="AF379" s="39">
        <v>-0.15545572599999999</v>
      </c>
      <c r="AG379" s="39">
        <v>-0.108272544</v>
      </c>
      <c r="AH379" s="39">
        <v>-0.144597161</v>
      </c>
      <c r="AI379" s="39">
        <v>-5.8040904999999997E-2</v>
      </c>
      <c r="AJ379" s="39">
        <v>1.2006631E-2</v>
      </c>
      <c r="AK379" s="39">
        <v>-2.4929658E-2</v>
      </c>
      <c r="AL379" s="39">
        <v>4.9046452999999997E-2</v>
      </c>
      <c r="AM379" s="39">
        <v>0.13597414099999999</v>
      </c>
      <c r="AN379" s="39">
        <v>5.6538721E-2</v>
      </c>
      <c r="AO379" s="39">
        <v>0.25601296499999998</v>
      </c>
      <c r="AP379" s="39">
        <v>-0.24780187300000001</v>
      </c>
      <c r="AQ379" s="39">
        <v>-0.39728146199999997</v>
      </c>
      <c r="AR379" s="39">
        <v>-0.15710347999999999</v>
      </c>
      <c r="AS379" s="39">
        <v>9.7755967999999999E-2</v>
      </c>
      <c r="AT379" s="39">
        <v>1.3951437000000001E-2</v>
      </c>
      <c r="AU379" s="39">
        <v>0.21653318299999999</v>
      </c>
      <c r="AV379" s="39" t="s">
        <v>8</v>
      </c>
      <c r="AW379" s="39" t="s">
        <v>244</v>
      </c>
      <c r="AX379" s="39" t="s">
        <v>227</v>
      </c>
      <c r="AY379" s="39" t="s">
        <v>244</v>
      </c>
    </row>
    <row r="380" spans="1:51" x14ac:dyDescent="0.2">
      <c r="A380" s="40" t="str">
        <f t="shared" si="5"/>
        <v>HFUEstratoMedio</v>
      </c>
      <c r="B380" s="39">
        <v>379</v>
      </c>
      <c r="C380" s="39">
        <v>9</v>
      </c>
      <c r="D380" s="39">
        <v>0.155284745</v>
      </c>
      <c r="E380" s="39">
        <v>6.7802180000000004E-2</v>
      </c>
      <c r="F380" s="39">
        <v>0.35597933700000001</v>
      </c>
      <c r="G380" s="39">
        <v>2.2394916000000001E-2</v>
      </c>
      <c r="H380" s="39">
        <v>0.28817457499999999</v>
      </c>
      <c r="I380" s="39">
        <v>0.118483607</v>
      </c>
      <c r="J380" s="39">
        <v>0.101845347</v>
      </c>
      <c r="K380" s="39">
        <v>0.13512186800000001</v>
      </c>
      <c r="L380" s="39">
        <v>0.34421447900000002</v>
      </c>
      <c r="M380" s="39">
        <v>0.31913217799999999</v>
      </c>
      <c r="N380" s="39">
        <v>0.367589265</v>
      </c>
      <c r="O380" s="39">
        <v>-0.45530999999999999</v>
      </c>
      <c r="P380" s="39">
        <v>-0.45530999999999999</v>
      </c>
      <c r="Q380" s="39">
        <v>-0.37348408100000002</v>
      </c>
      <c r="R380" s="39">
        <v>-0.45530999999999999</v>
      </c>
      <c r="S380" s="39">
        <v>-0.45530999999999999</v>
      </c>
      <c r="T380" s="39">
        <v>-0.347751276</v>
      </c>
      <c r="U380" s="39">
        <v>0.18060707200000001</v>
      </c>
      <c r="V380" s="39">
        <v>-0.32577842200000001</v>
      </c>
      <c r="W380" s="39">
        <v>0.40689621100000001</v>
      </c>
      <c r="X380" s="39">
        <v>0.52750299300000003</v>
      </c>
      <c r="Y380" s="39">
        <v>0.42581095299999999</v>
      </c>
      <c r="Z380" s="39">
        <v>0.53500000000000003</v>
      </c>
      <c r="AA380" s="39">
        <v>0.53050179600000003</v>
      </c>
      <c r="AB380" s="39">
        <v>0.44796234899999998</v>
      </c>
      <c r="AC380" s="39">
        <v>0.53500000000000003</v>
      </c>
      <c r="AD380" s="39">
        <v>-0.34042699100000001</v>
      </c>
      <c r="AE380" s="39">
        <v>-0.45530999999999999</v>
      </c>
      <c r="AF380" s="39">
        <v>8.3785164999999995E-2</v>
      </c>
      <c r="AG380" s="39">
        <v>0.13076958799999999</v>
      </c>
      <c r="AH380" s="39">
        <v>-0.45530999999999999</v>
      </c>
      <c r="AI380" s="39">
        <v>0.45596978700000002</v>
      </c>
      <c r="AJ380" s="39">
        <v>0.22785339700000001</v>
      </c>
      <c r="AK380" s="39">
        <v>0.17116615099999999</v>
      </c>
      <c r="AL380" s="39">
        <v>0.36072875100000001</v>
      </c>
      <c r="AM380" s="39">
        <v>0.419506039</v>
      </c>
      <c r="AN380" s="39">
        <v>0.18303298800000001</v>
      </c>
      <c r="AO380" s="39">
        <v>0.53500000000000003</v>
      </c>
      <c r="AP380" s="39">
        <v>-0.21668042900000001</v>
      </c>
      <c r="AQ380" s="39">
        <v>-0.45530999999999999</v>
      </c>
      <c r="AR380" s="39">
        <v>0.12596711699999999</v>
      </c>
      <c r="AS380" s="39">
        <v>0.36655094399999999</v>
      </c>
      <c r="AT380" s="39">
        <v>0.36655094399999999</v>
      </c>
      <c r="AU380" s="39">
        <v>0.36655094399999999</v>
      </c>
      <c r="AV380" s="39" t="s">
        <v>9</v>
      </c>
      <c r="AW380" s="39" t="s">
        <v>244</v>
      </c>
      <c r="AX380" s="39" t="s">
        <v>227</v>
      </c>
      <c r="AY380" s="39" t="s">
        <v>244</v>
      </c>
    </row>
    <row r="381" spans="1:51" x14ac:dyDescent="0.2">
      <c r="A381" s="40" t="str">
        <f t="shared" si="5"/>
        <v>HFUEstratoMedio Bajo</v>
      </c>
      <c r="B381" s="39">
        <v>380</v>
      </c>
      <c r="C381" s="39">
        <v>26</v>
      </c>
      <c r="D381" s="39">
        <v>-0.18463210799999999</v>
      </c>
      <c r="E381" s="39">
        <v>3.4893049000000002E-2</v>
      </c>
      <c r="F381" s="39">
        <v>0.40350747999999997</v>
      </c>
      <c r="G381" s="39">
        <v>-0.25302122799999999</v>
      </c>
      <c r="H381" s="39">
        <v>-0.11624298800000001</v>
      </c>
      <c r="I381" s="39">
        <v>8.0631544999999999E-2</v>
      </c>
      <c r="J381" s="39">
        <v>4.2229085999999999E-2</v>
      </c>
      <c r="K381" s="39">
        <v>0.119034003</v>
      </c>
      <c r="L381" s="39">
        <v>0.28395694199999999</v>
      </c>
      <c r="M381" s="39">
        <v>0.20549716900000001</v>
      </c>
      <c r="N381" s="39">
        <v>0.34501304799999999</v>
      </c>
      <c r="O381" s="39">
        <v>-0.66551000000000005</v>
      </c>
      <c r="P381" s="39">
        <v>-0.66551000000000005</v>
      </c>
      <c r="Q381" s="39">
        <v>-0.5719476</v>
      </c>
      <c r="R381" s="39">
        <v>-0.65542091199999997</v>
      </c>
      <c r="S381" s="39">
        <v>-0.66551000000000005</v>
      </c>
      <c r="T381" s="39">
        <v>-0.51165821199999995</v>
      </c>
      <c r="U381" s="39">
        <v>-0.21255761300000001</v>
      </c>
      <c r="V381" s="39">
        <v>-0.27919129100000001</v>
      </c>
      <c r="W381" s="39">
        <v>-0.14755505899999999</v>
      </c>
      <c r="X381" s="39">
        <v>0.29694265800000003</v>
      </c>
      <c r="Y381" s="39">
        <v>3.2389126999999997E-2</v>
      </c>
      <c r="Z381" s="39">
        <v>0.4335</v>
      </c>
      <c r="AA381" s="39">
        <v>0.34784997299999998</v>
      </c>
      <c r="AB381" s="39">
        <v>0.19159708</v>
      </c>
      <c r="AC381" s="39">
        <v>0.4335</v>
      </c>
      <c r="AD381" s="39">
        <v>-0.46286681299999999</v>
      </c>
      <c r="AE381" s="39">
        <v>-0.47372561800000001</v>
      </c>
      <c r="AF381" s="39">
        <v>-0.44931582199999998</v>
      </c>
      <c r="AG381" s="39">
        <v>-0.31530799999999998</v>
      </c>
      <c r="AH381" s="39">
        <v>-0.33754167899999998</v>
      </c>
      <c r="AI381" s="39">
        <v>-0.28206178300000001</v>
      </c>
      <c r="AJ381" s="39">
        <v>-0.142347153</v>
      </c>
      <c r="AK381" s="39">
        <v>-0.16251528100000001</v>
      </c>
      <c r="AL381" s="39">
        <v>-0.12362177100000001</v>
      </c>
      <c r="AM381" s="39">
        <v>1.4369017E-2</v>
      </c>
      <c r="AN381" s="39">
        <v>-0.142014632</v>
      </c>
      <c r="AO381" s="39">
        <v>0.39716142900000001</v>
      </c>
      <c r="AP381" s="39">
        <v>-0.40138491900000001</v>
      </c>
      <c r="AQ381" s="39">
        <v>-0.47889131200000001</v>
      </c>
      <c r="AR381" s="39">
        <v>-0.34727355999999998</v>
      </c>
      <c r="AS381" s="39">
        <v>-8.7419330000000003E-3</v>
      </c>
      <c r="AT381" s="39">
        <v>-0.14295471900000001</v>
      </c>
      <c r="AU381" s="39">
        <v>0.24399636499999999</v>
      </c>
      <c r="AV381" s="39" t="s">
        <v>10</v>
      </c>
      <c r="AW381" s="39" t="s">
        <v>244</v>
      </c>
      <c r="AX381" s="39" t="s">
        <v>227</v>
      </c>
      <c r="AY381" s="39" t="s">
        <v>244</v>
      </c>
    </row>
    <row r="382" spans="1:51" x14ac:dyDescent="0.2">
      <c r="A382" s="40" t="str">
        <f t="shared" si="5"/>
        <v>HFUEstratoBajo</v>
      </c>
      <c r="B382" s="39">
        <v>381</v>
      </c>
      <c r="C382" s="39">
        <v>71</v>
      </c>
      <c r="D382" s="39">
        <v>-8.4028542999999997E-2</v>
      </c>
      <c r="E382" s="39">
        <v>9.911408E-3</v>
      </c>
      <c r="F382" s="39">
        <v>0.61218516300000003</v>
      </c>
      <c r="G382" s="39">
        <v>-0.10345454599999999</v>
      </c>
      <c r="H382" s="39">
        <v>-6.460254E-2</v>
      </c>
      <c r="I382" s="39">
        <v>6.5192748999999994E-2</v>
      </c>
      <c r="J382" s="39">
        <v>5.4097040999999998E-2</v>
      </c>
      <c r="K382" s="39">
        <v>7.6288457000000004E-2</v>
      </c>
      <c r="L382" s="39">
        <v>0.25532870800000002</v>
      </c>
      <c r="M382" s="39">
        <v>0.23258770600000001</v>
      </c>
      <c r="N382" s="39">
        <v>0.27620365200000002</v>
      </c>
      <c r="O382" s="39">
        <v>-0.59003699200000004</v>
      </c>
      <c r="P382" s="39">
        <v>-0.66130562900000001</v>
      </c>
      <c r="Q382" s="39">
        <v>-0.51868588400000004</v>
      </c>
      <c r="R382" s="39">
        <v>-0.51550769100000005</v>
      </c>
      <c r="S382" s="39">
        <v>-0.60568216500000005</v>
      </c>
      <c r="T382" s="39">
        <v>-0.49924727000000002</v>
      </c>
      <c r="U382" s="39">
        <v>-9.6682418000000006E-2</v>
      </c>
      <c r="V382" s="39">
        <v>-0.141487737</v>
      </c>
      <c r="W382" s="39">
        <v>-8.8210440000000001E-2</v>
      </c>
      <c r="X382" s="39">
        <v>0.32633369000000001</v>
      </c>
      <c r="Y382" s="39">
        <v>0.257731502</v>
      </c>
      <c r="Z382" s="39">
        <v>0.34668596200000001</v>
      </c>
      <c r="AA382" s="39">
        <v>0.34168747999999999</v>
      </c>
      <c r="AB382" s="39">
        <v>0.32324246800000001</v>
      </c>
      <c r="AC382" s="39">
        <v>0.41309728699999998</v>
      </c>
      <c r="AD382" s="39">
        <v>-0.32272316400000001</v>
      </c>
      <c r="AE382" s="39">
        <v>-0.36264340099999998</v>
      </c>
      <c r="AF382" s="39">
        <v>-0.22186676699999999</v>
      </c>
      <c r="AG382" s="39">
        <v>-0.16238186199999999</v>
      </c>
      <c r="AH382" s="39">
        <v>-0.189553587</v>
      </c>
      <c r="AI382" s="39">
        <v>-0.14066089600000001</v>
      </c>
      <c r="AJ382" s="39">
        <v>-6.4373766999999998E-2</v>
      </c>
      <c r="AK382" s="39">
        <v>-8.7073471999999999E-2</v>
      </c>
      <c r="AL382" s="39">
        <v>3.3238049999999998E-2</v>
      </c>
      <c r="AM382" s="39">
        <v>0.137097888</v>
      </c>
      <c r="AN382" s="39">
        <v>9.7343308000000003E-2</v>
      </c>
      <c r="AO382" s="39">
        <v>0.18821331799999999</v>
      </c>
      <c r="AP382" s="39">
        <v>-0.22275730399999999</v>
      </c>
      <c r="AQ382" s="39">
        <v>-0.32278837599999999</v>
      </c>
      <c r="AR382" s="39">
        <v>-0.203202192</v>
      </c>
      <c r="AS382" s="39">
        <v>9.2859567000000004E-2</v>
      </c>
      <c r="AT382" s="39">
        <v>6.0466976999999998E-2</v>
      </c>
      <c r="AU382" s="39">
        <v>0.132993838</v>
      </c>
      <c r="AV382" s="39" t="s">
        <v>11</v>
      </c>
      <c r="AW382" s="39" t="s">
        <v>244</v>
      </c>
      <c r="AX382" s="39" t="s">
        <v>227</v>
      </c>
      <c r="AY382" s="39" t="s">
        <v>244</v>
      </c>
    </row>
    <row r="383" spans="1:51" x14ac:dyDescent="0.2">
      <c r="A383" s="40" t="str">
        <f t="shared" si="5"/>
        <v>HFUESQA2</v>
      </c>
      <c r="B383" s="39">
        <v>382</v>
      </c>
      <c r="C383" s="39">
        <v>103</v>
      </c>
      <c r="D383" s="39">
        <v>-0.130510459</v>
      </c>
      <c r="E383" s="39">
        <v>4.5487797000000003E-2</v>
      </c>
      <c r="F383" s="39">
        <v>1.507238608</v>
      </c>
      <c r="G383" s="39">
        <v>-0.21966490299999999</v>
      </c>
      <c r="H383" s="39">
        <v>-4.1356014000000003E-2</v>
      </c>
      <c r="I383" s="39">
        <v>0.148588791</v>
      </c>
      <c r="J383" s="39">
        <v>0.102460408</v>
      </c>
      <c r="K383" s="39">
        <v>0.19471717399999999</v>
      </c>
      <c r="L383" s="39">
        <v>0.385472166</v>
      </c>
      <c r="M383" s="39">
        <v>0.32009437299999999</v>
      </c>
      <c r="N383" s="39">
        <v>0.44126768999999999</v>
      </c>
      <c r="O383" s="39">
        <v>-1.033040363</v>
      </c>
      <c r="P383" s="39">
        <v>-1.12643</v>
      </c>
      <c r="Q383" s="39">
        <v>-0.62960158099999997</v>
      </c>
      <c r="R383" s="39">
        <v>-0.66665203200000001</v>
      </c>
      <c r="S383" s="39">
        <v>-1.12643</v>
      </c>
      <c r="T383" s="39">
        <v>-0.50157513499999995</v>
      </c>
      <c r="U383" s="39">
        <v>-0.13738403099999999</v>
      </c>
      <c r="V383" s="39">
        <v>-0.28705578500000001</v>
      </c>
      <c r="W383" s="39">
        <v>-3.2051081000000002E-2</v>
      </c>
      <c r="X383" s="39">
        <v>0.46069744200000001</v>
      </c>
      <c r="Y383" s="39">
        <v>0.34229291099999998</v>
      </c>
      <c r="Z383" s="39">
        <v>0.97331999999999996</v>
      </c>
      <c r="AA383" s="39">
        <v>0.60006204200000002</v>
      </c>
      <c r="AB383" s="39">
        <v>0.40098208099999999</v>
      </c>
      <c r="AC383" s="39">
        <v>0.97331999999999996</v>
      </c>
      <c r="AD383" s="39">
        <v>-0.44831336799999999</v>
      </c>
      <c r="AE383" s="39">
        <v>-0.47910902599999999</v>
      </c>
      <c r="AF383" s="39">
        <v>-0.40946100600000002</v>
      </c>
      <c r="AG383" s="39">
        <v>-0.26705543700000001</v>
      </c>
      <c r="AH383" s="39">
        <v>-0.37898585600000001</v>
      </c>
      <c r="AI383" s="39">
        <v>-0.12556348000000001</v>
      </c>
      <c r="AJ383" s="39">
        <v>-3.7743546000000003E-2</v>
      </c>
      <c r="AK383" s="39">
        <v>-0.13644610900000001</v>
      </c>
      <c r="AL383" s="39">
        <v>4.8119600999999998E-2</v>
      </c>
      <c r="AM383" s="39">
        <v>0.135403775</v>
      </c>
      <c r="AN383" s="39">
        <v>4.2600132999999998E-2</v>
      </c>
      <c r="AO383" s="39">
        <v>0.37781197599999999</v>
      </c>
      <c r="AP383" s="39">
        <v>-0.42915319400000002</v>
      </c>
      <c r="AQ383" s="39">
        <v>-0.45719318799999997</v>
      </c>
      <c r="AR383" s="39">
        <v>-0.33733529400000001</v>
      </c>
      <c r="AS383" s="39">
        <v>9.2220369999999996E-2</v>
      </c>
      <c r="AT383" s="39">
        <v>-3.1267320000000001E-3</v>
      </c>
      <c r="AU383" s="39">
        <v>0.22591992999999999</v>
      </c>
      <c r="AV383" s="39" t="s">
        <v>4</v>
      </c>
      <c r="AW383" s="39" t="s">
        <v>244</v>
      </c>
      <c r="AX383" s="39" t="s">
        <v>228</v>
      </c>
      <c r="AY383" s="39" t="s">
        <v>244</v>
      </c>
    </row>
    <row r="384" spans="1:51" x14ac:dyDescent="0.2">
      <c r="A384" s="40" t="str">
        <f t="shared" si="5"/>
        <v>HFUESQC3</v>
      </c>
      <c r="B384" s="39">
        <v>383</v>
      </c>
      <c r="C384" s="39">
        <v>86</v>
      </c>
      <c r="D384" s="39">
        <v>3.3153109E-2</v>
      </c>
      <c r="E384" s="39">
        <v>5.0544437999999997E-2</v>
      </c>
      <c r="F384" s="39">
        <v>2.3639589509999999</v>
      </c>
      <c r="G384" s="39">
        <v>-6.5912169000000007E-2</v>
      </c>
      <c r="H384" s="39">
        <v>0.13221838699999999</v>
      </c>
      <c r="I384" s="39">
        <v>9.7487668E-2</v>
      </c>
      <c r="J384" s="39">
        <v>2.4762202000000001E-2</v>
      </c>
      <c r="K384" s="39">
        <v>0.17021313399999999</v>
      </c>
      <c r="L384" s="39">
        <v>0.31223015300000001</v>
      </c>
      <c r="M384" s="39">
        <v>0.157360104</v>
      </c>
      <c r="N384" s="39">
        <v>0.41256894500000002</v>
      </c>
      <c r="O384" s="39">
        <v>-0.93548267399999996</v>
      </c>
      <c r="P384" s="39">
        <v>-1.0372600000000001</v>
      </c>
      <c r="Q384" s="39">
        <v>-0.35756904900000003</v>
      </c>
      <c r="R384" s="39">
        <v>-0.65213449000000001</v>
      </c>
      <c r="S384" s="39">
        <v>-1.0372600000000001</v>
      </c>
      <c r="T384" s="39">
        <v>-0.24108754399999999</v>
      </c>
      <c r="U384" s="39">
        <v>4.1714039000000001E-2</v>
      </c>
      <c r="V384" s="39">
        <v>-4.6630312E-2</v>
      </c>
      <c r="W384" s="39">
        <v>0.15449363699999999</v>
      </c>
      <c r="X384" s="39">
        <v>0.44377216400000002</v>
      </c>
      <c r="Y384" s="39">
        <v>0.36311216000000002</v>
      </c>
      <c r="Z384" s="39">
        <v>0.80532999999999999</v>
      </c>
      <c r="AA384" s="39">
        <v>0.50269327200000002</v>
      </c>
      <c r="AB384" s="39">
        <v>0.39237988099999999</v>
      </c>
      <c r="AC384" s="39">
        <v>0.80532999999999999</v>
      </c>
      <c r="AD384" s="39">
        <v>-0.15419138700000001</v>
      </c>
      <c r="AE384" s="39">
        <v>-0.34290711600000001</v>
      </c>
      <c r="AF384" s="39">
        <v>-6.1721628000000001E-2</v>
      </c>
      <c r="AG384" s="39">
        <v>-6.0807140000000001E-3</v>
      </c>
      <c r="AH384" s="39">
        <v>-8.8172008999999996E-2</v>
      </c>
      <c r="AI384" s="39">
        <v>8.0911555999999996E-2</v>
      </c>
      <c r="AJ384" s="39">
        <v>0.102754342</v>
      </c>
      <c r="AK384" s="39">
        <v>1.6187162000000001E-2</v>
      </c>
      <c r="AL384" s="39">
        <v>0.19077545200000001</v>
      </c>
      <c r="AM384" s="39">
        <v>0.24577349000000001</v>
      </c>
      <c r="AN384" s="39">
        <v>0.188305522</v>
      </c>
      <c r="AO384" s="39">
        <v>0.36647981099999999</v>
      </c>
      <c r="AP384" s="39">
        <v>-0.10917165400000001</v>
      </c>
      <c r="AQ384" s="39">
        <v>-0.19176235699999999</v>
      </c>
      <c r="AR384" s="39">
        <v>-4.6840466999999997E-2</v>
      </c>
      <c r="AS384" s="39">
        <v>0.208978148</v>
      </c>
      <c r="AT384" s="39">
        <v>0.14471431000000001</v>
      </c>
      <c r="AU384" s="39">
        <v>0.30770629700000002</v>
      </c>
      <c r="AV384" s="39" t="s">
        <v>5</v>
      </c>
      <c r="AW384" s="39" t="s">
        <v>244</v>
      </c>
      <c r="AX384" s="39" t="s">
        <v>228</v>
      </c>
      <c r="AY384" s="39" t="s">
        <v>244</v>
      </c>
    </row>
    <row r="385" spans="1:51" x14ac:dyDescent="0.2">
      <c r="A385" s="40" t="str">
        <f t="shared" si="5"/>
        <v>HFUR24JR</v>
      </c>
      <c r="B385" s="39">
        <v>384</v>
      </c>
      <c r="C385" s="39">
        <v>90</v>
      </c>
      <c r="D385" s="39">
        <v>-1.6492452000000001E-2</v>
      </c>
      <c r="E385" s="39">
        <v>3.0763608000000001E-2</v>
      </c>
      <c r="F385" s="39">
        <v>0.84053132100000005</v>
      </c>
      <c r="G385" s="39">
        <v>-7.6788016000000001E-2</v>
      </c>
      <c r="H385" s="39">
        <v>4.3803112999999998E-2</v>
      </c>
      <c r="I385" s="39">
        <v>0.105973048</v>
      </c>
      <c r="J385" s="39">
        <v>6.4311596999999998E-2</v>
      </c>
      <c r="K385" s="39">
        <v>0.147634498</v>
      </c>
      <c r="L385" s="39">
        <v>0.32553501800000001</v>
      </c>
      <c r="M385" s="39">
        <v>0.25359731400000002</v>
      </c>
      <c r="N385" s="39">
        <v>0.38423234899999997</v>
      </c>
      <c r="O385" s="39">
        <v>-0.66723367099999997</v>
      </c>
      <c r="P385" s="39">
        <v>-0.86475000000000002</v>
      </c>
      <c r="Q385" s="39">
        <v>-0.49983259899999999</v>
      </c>
      <c r="R385" s="39">
        <v>-0.65334929399999997</v>
      </c>
      <c r="S385" s="39">
        <v>-0.86475000000000002</v>
      </c>
      <c r="T385" s="39">
        <v>-0.45776309399999998</v>
      </c>
      <c r="U385" s="39">
        <v>1.1163429999999999E-3</v>
      </c>
      <c r="V385" s="39">
        <v>-6.6014590999999997E-2</v>
      </c>
      <c r="W385" s="39">
        <v>8.0411007000000007E-2</v>
      </c>
      <c r="X385" s="39">
        <v>0.43135493699999999</v>
      </c>
      <c r="Y385" s="39">
        <v>0.38506456300000003</v>
      </c>
      <c r="Z385" s="39">
        <v>0.60694999999999999</v>
      </c>
      <c r="AA385" s="39">
        <v>0.47960796100000003</v>
      </c>
      <c r="AB385" s="39">
        <v>0.39819548399999999</v>
      </c>
      <c r="AC385" s="39">
        <v>0.60694999999999999</v>
      </c>
      <c r="AD385" s="39">
        <v>-0.32459748599999999</v>
      </c>
      <c r="AE385" s="39">
        <v>-0.460362145</v>
      </c>
      <c r="AF385" s="39">
        <v>-0.14268447200000001</v>
      </c>
      <c r="AG385" s="39">
        <v>-6.7682032000000003E-2</v>
      </c>
      <c r="AH385" s="39">
        <v>-0.142473145</v>
      </c>
      <c r="AI385" s="39">
        <v>5.0977599999999998E-4</v>
      </c>
      <c r="AJ385" s="39">
        <v>8.3149221999999995E-2</v>
      </c>
      <c r="AK385" s="39">
        <v>7.3557980000000002E-3</v>
      </c>
      <c r="AL385" s="39">
        <v>0.183280042</v>
      </c>
      <c r="AM385" s="39">
        <v>0.28105427199999999</v>
      </c>
      <c r="AN385" s="39">
        <v>0.18340234999999999</v>
      </c>
      <c r="AO385" s="39">
        <v>0.39571082200000002</v>
      </c>
      <c r="AP385" s="39">
        <v>-0.23481553299999999</v>
      </c>
      <c r="AQ385" s="39">
        <v>-0.43084183100000001</v>
      </c>
      <c r="AR385" s="39">
        <v>-0.125618813</v>
      </c>
      <c r="AS385" s="39">
        <v>0.220984288</v>
      </c>
      <c r="AT385" s="39">
        <v>0.148532146</v>
      </c>
      <c r="AU385" s="39">
        <v>0.31278393799999998</v>
      </c>
      <c r="AV385" s="39" t="s">
        <v>2</v>
      </c>
      <c r="AW385" s="39" t="s">
        <v>244</v>
      </c>
      <c r="AX385" s="39" t="s">
        <v>229</v>
      </c>
      <c r="AY385" s="39" t="s">
        <v>244</v>
      </c>
    </row>
    <row r="386" spans="1:51" x14ac:dyDescent="0.2">
      <c r="A386" s="40" t="str">
        <f t="shared" si="5"/>
        <v>HFUR24SR</v>
      </c>
      <c r="B386" s="39">
        <v>385</v>
      </c>
      <c r="C386" s="39">
        <v>99</v>
      </c>
      <c r="D386" s="39">
        <v>-9.5401122000000005E-2</v>
      </c>
      <c r="E386" s="39">
        <v>5.7589708000000003E-2</v>
      </c>
      <c r="F386" s="39">
        <v>2.2209466469999999</v>
      </c>
      <c r="G386" s="39">
        <v>-0.208274876</v>
      </c>
      <c r="H386" s="39">
        <v>1.7472631999999998E-2</v>
      </c>
      <c r="I386" s="39">
        <v>0.155895172</v>
      </c>
      <c r="J386" s="39">
        <v>0.10564929100000001</v>
      </c>
      <c r="K386" s="39">
        <v>0.20614105299999999</v>
      </c>
      <c r="L386" s="39">
        <v>0.394835626</v>
      </c>
      <c r="M386" s="39">
        <v>0.32503736799999999</v>
      </c>
      <c r="N386" s="39">
        <v>0.45402758999999998</v>
      </c>
      <c r="O386" s="39">
        <v>-1.085010064</v>
      </c>
      <c r="P386" s="39">
        <v>-1.12643</v>
      </c>
      <c r="Q386" s="39">
        <v>-0.57422708200000006</v>
      </c>
      <c r="R386" s="39">
        <v>-0.99511472199999995</v>
      </c>
      <c r="S386" s="39">
        <v>-1.12643</v>
      </c>
      <c r="T386" s="39">
        <v>-0.505025689</v>
      </c>
      <c r="U386" s="39">
        <v>-5.4226577999999998E-2</v>
      </c>
      <c r="V386" s="39">
        <v>-0.194576744</v>
      </c>
      <c r="W386" s="39">
        <v>4.12299E-2</v>
      </c>
      <c r="X386" s="39">
        <v>0.50639870099999995</v>
      </c>
      <c r="Y386" s="39">
        <v>0.235135289</v>
      </c>
      <c r="Z386" s="39">
        <v>0.97331999999999996</v>
      </c>
      <c r="AA386" s="39">
        <v>0.71925326700000003</v>
      </c>
      <c r="AB386" s="39">
        <v>0.38539225999999999</v>
      </c>
      <c r="AC386" s="39">
        <v>0.97331999999999996</v>
      </c>
      <c r="AD386" s="39">
        <v>-0.38161996500000001</v>
      </c>
      <c r="AE386" s="39">
        <v>-0.49189673299999997</v>
      </c>
      <c r="AF386" s="39">
        <v>-0.28788918099999999</v>
      </c>
      <c r="AG386" s="39">
        <v>-0.155575727</v>
      </c>
      <c r="AH386" s="39">
        <v>-0.28490272100000003</v>
      </c>
      <c r="AI386" s="39">
        <v>-5.2586762000000002E-2</v>
      </c>
      <c r="AJ386" s="39">
        <v>5.4706959999999997E-3</v>
      </c>
      <c r="AK386" s="39">
        <v>-8.8937573000000006E-2</v>
      </c>
      <c r="AL386" s="39">
        <v>0.100999667</v>
      </c>
      <c r="AM386" s="39">
        <v>0.135130943</v>
      </c>
      <c r="AN386" s="39">
        <v>1.4866752E-2</v>
      </c>
      <c r="AO386" s="39">
        <v>0.57765807300000005</v>
      </c>
      <c r="AP386" s="39">
        <v>-0.34358973500000001</v>
      </c>
      <c r="AQ386" s="39">
        <v>-0.44661776399999997</v>
      </c>
      <c r="AR386" s="39">
        <v>-0.186623285</v>
      </c>
      <c r="AS386" s="39">
        <v>9.8712684999999994E-2</v>
      </c>
      <c r="AT386" s="39">
        <v>5.0154040000000002E-3</v>
      </c>
      <c r="AU386" s="39">
        <v>0.30685604300000002</v>
      </c>
      <c r="AV386" s="39" t="s">
        <v>3</v>
      </c>
      <c r="AW386" s="39" t="s">
        <v>244</v>
      </c>
      <c r="AX386" s="39" t="s">
        <v>229</v>
      </c>
      <c r="AY386" s="39" t="s">
        <v>244</v>
      </c>
    </row>
    <row r="387" spans="1:51" x14ac:dyDescent="0.2">
      <c r="A387" s="40" t="str">
        <f t="shared" si="5"/>
        <v>HFUEXNRA2JR</v>
      </c>
      <c r="B387" s="39">
        <v>386</v>
      </c>
      <c r="C387" s="39">
        <v>53</v>
      </c>
      <c r="D387" s="39">
        <v>-8.3989456000000004E-2</v>
      </c>
      <c r="E387" s="39">
        <v>3.7975900999999999E-2</v>
      </c>
      <c r="F387" s="39">
        <v>0.74447691999999999</v>
      </c>
      <c r="G387" s="39">
        <v>-0.158420854</v>
      </c>
      <c r="H387" s="39">
        <v>-9.5580579999999995E-3</v>
      </c>
      <c r="I387" s="39">
        <v>0.10744377300000001</v>
      </c>
      <c r="J387" s="39">
        <v>5.3499537999999999E-2</v>
      </c>
      <c r="K387" s="39">
        <v>0.161388007</v>
      </c>
      <c r="L387" s="39">
        <v>0.32778616900000002</v>
      </c>
      <c r="M387" s="39">
        <v>0.23129967200000001</v>
      </c>
      <c r="N387" s="39">
        <v>0.40173126300000001</v>
      </c>
      <c r="O387" s="39">
        <v>-0.66585455599999999</v>
      </c>
      <c r="P387" s="39">
        <v>-0.66591114900000004</v>
      </c>
      <c r="Q387" s="39">
        <v>-0.66579796300000005</v>
      </c>
      <c r="R387" s="39">
        <v>-0.63989704000000003</v>
      </c>
      <c r="S387" s="39">
        <v>-0.66766999999999999</v>
      </c>
      <c r="T387" s="39">
        <v>-0.46448420499999998</v>
      </c>
      <c r="U387" s="39">
        <v>-0.118776464</v>
      </c>
      <c r="V387" s="39">
        <v>-0.14279240500000001</v>
      </c>
      <c r="W387" s="39">
        <v>-3.6376435999999998E-2</v>
      </c>
      <c r="X387" s="39">
        <v>0.41882121999999999</v>
      </c>
      <c r="Y387" s="39">
        <v>0.34149286499999998</v>
      </c>
      <c r="Z387" s="39">
        <v>0.59499999999999997</v>
      </c>
      <c r="AA387" s="39">
        <v>0.47152497599999998</v>
      </c>
      <c r="AB387" s="39">
        <v>0.34507324</v>
      </c>
      <c r="AC387" s="39">
        <v>0.59499999999999997</v>
      </c>
      <c r="AD387" s="39">
        <v>-0.43752426799999999</v>
      </c>
      <c r="AE387" s="39">
        <v>-0.49122099699999999</v>
      </c>
      <c r="AF387" s="39">
        <v>-0.31296892199999998</v>
      </c>
      <c r="AG387" s="39">
        <v>-0.14549778099999999</v>
      </c>
      <c r="AH387" s="39">
        <v>-0.43166296399999998</v>
      </c>
      <c r="AI387" s="39">
        <v>-5.6786283E-2</v>
      </c>
      <c r="AJ387" s="39">
        <v>-2.4785327999999999E-2</v>
      </c>
      <c r="AK387" s="39">
        <v>-0.12090358499999999</v>
      </c>
      <c r="AL387" s="39">
        <v>8.3330765000000001E-2</v>
      </c>
      <c r="AM387" s="39">
        <v>0.22254679199999999</v>
      </c>
      <c r="AN387" s="39">
        <v>2.138638E-3</v>
      </c>
      <c r="AO387" s="39">
        <v>0.494421043</v>
      </c>
      <c r="AP387" s="39">
        <v>-0.37199364099999999</v>
      </c>
      <c r="AQ387" s="39">
        <v>-0.46493355600000003</v>
      </c>
      <c r="AR387" s="39">
        <v>-0.163385804</v>
      </c>
      <c r="AS387" s="39">
        <v>9.9736842000000006E-2</v>
      </c>
      <c r="AT387" s="39">
        <v>-3.8286520999999997E-2</v>
      </c>
      <c r="AU387" s="39">
        <v>0.396050452</v>
      </c>
      <c r="AV387" s="39" t="s">
        <v>230</v>
      </c>
      <c r="AW387" s="39" t="s">
        <v>244</v>
      </c>
      <c r="AX387" s="39" t="s">
        <v>231</v>
      </c>
      <c r="AY387" s="39" t="s">
        <v>244</v>
      </c>
    </row>
    <row r="388" spans="1:51" x14ac:dyDescent="0.2">
      <c r="A388" s="40" t="str">
        <f t="shared" ref="A388:A434" si="6">AY388&amp;AX388&amp;AV388</f>
        <v>HFUEXNRA2SR</v>
      </c>
      <c r="B388" s="39">
        <v>387</v>
      </c>
      <c r="C388" s="39">
        <v>50</v>
      </c>
      <c r="D388" s="39">
        <v>-0.189801735</v>
      </c>
      <c r="E388" s="39">
        <v>8.4468990999999993E-2</v>
      </c>
      <c r="F388" s="39">
        <v>1.9033027259999999</v>
      </c>
      <c r="G388" s="39">
        <v>-0.355357914</v>
      </c>
      <c r="H388" s="39">
        <v>-2.4245554999999998E-2</v>
      </c>
      <c r="I388" s="39">
        <v>0.19801745500000001</v>
      </c>
      <c r="J388" s="39">
        <v>9.7928433999999995E-2</v>
      </c>
      <c r="K388" s="39">
        <v>0.29810647499999998</v>
      </c>
      <c r="L388" s="39">
        <v>0.44499152199999997</v>
      </c>
      <c r="M388" s="39">
        <v>0.31293519199999997</v>
      </c>
      <c r="N388" s="39">
        <v>0.54599127700000005</v>
      </c>
      <c r="O388" s="39">
        <v>-1.12643</v>
      </c>
      <c r="P388" s="39">
        <v>-1.12643</v>
      </c>
      <c r="Q388" s="39">
        <v>-0.51130584400000001</v>
      </c>
      <c r="R388" s="39">
        <v>-1.1037182210000001</v>
      </c>
      <c r="S388" s="39">
        <v>-1.12643</v>
      </c>
      <c r="T388" s="39">
        <v>-0.50664925900000002</v>
      </c>
      <c r="U388" s="39">
        <v>-0.21868170100000001</v>
      </c>
      <c r="V388" s="39">
        <v>-0.42229262400000001</v>
      </c>
      <c r="W388" s="39">
        <v>2.9830189999999999E-3</v>
      </c>
      <c r="X388" s="39">
        <v>0.66877455200000002</v>
      </c>
      <c r="Y388" s="39">
        <v>0.16712250300000001</v>
      </c>
      <c r="Z388" s="39">
        <v>0.97331999999999996</v>
      </c>
      <c r="AA388" s="39">
        <v>0.96303950299999996</v>
      </c>
      <c r="AB388" s="39">
        <v>0.16882587399999999</v>
      </c>
      <c r="AC388" s="39">
        <v>0.97331999999999996</v>
      </c>
      <c r="AD388" s="39">
        <v>-0.48686368400000002</v>
      </c>
      <c r="AE388" s="39">
        <v>-0.51386797200000001</v>
      </c>
      <c r="AF388" s="39">
        <v>-0.40427855000000001</v>
      </c>
      <c r="AG388" s="39">
        <v>-0.35705057000000001</v>
      </c>
      <c r="AH388" s="39">
        <v>-0.48381384700000002</v>
      </c>
      <c r="AI388" s="39">
        <v>-7.9467863E-2</v>
      </c>
      <c r="AJ388" s="39">
        <v>-7.2240660999999998E-2</v>
      </c>
      <c r="AK388" s="39">
        <v>-0.34874163800000002</v>
      </c>
      <c r="AL388" s="39">
        <v>4.8173171000000001E-2</v>
      </c>
      <c r="AM388" s="39">
        <v>4.8275614000000001E-2</v>
      </c>
      <c r="AN388" s="39">
        <v>-3.3907510000000002E-2</v>
      </c>
      <c r="AO388" s="39">
        <v>0.43402964399999999</v>
      </c>
      <c r="AP388" s="39">
        <v>-0.44839284299999999</v>
      </c>
      <c r="AQ388" s="39">
        <v>-0.50449586800000001</v>
      </c>
      <c r="AR388" s="39">
        <v>-0.37830413899999998</v>
      </c>
      <c r="AS388" s="39">
        <v>4.1136387000000003E-2</v>
      </c>
      <c r="AT388" s="39">
        <v>-7.9090659999999993E-2</v>
      </c>
      <c r="AU388" s="39">
        <v>0.16858089300000001</v>
      </c>
      <c r="AV388" s="39" t="s">
        <v>232</v>
      </c>
      <c r="AW388" s="39" t="s">
        <v>244</v>
      </c>
      <c r="AX388" s="39" t="s">
        <v>231</v>
      </c>
      <c r="AY388" s="39" t="s">
        <v>244</v>
      </c>
    </row>
    <row r="389" spans="1:51" x14ac:dyDescent="0.2">
      <c r="A389" s="40" t="str">
        <f t="shared" si="6"/>
        <v>HFUEXNRC3JR</v>
      </c>
      <c r="B389" s="39">
        <v>388</v>
      </c>
      <c r="C389" s="39">
        <v>37</v>
      </c>
      <c r="D389" s="39">
        <v>7.6679342999999997E-2</v>
      </c>
      <c r="E389" s="39">
        <v>5.1088974000000002E-2</v>
      </c>
      <c r="F389" s="39">
        <v>1.103385659</v>
      </c>
      <c r="G389" s="39">
        <v>-2.3453207E-2</v>
      </c>
      <c r="H389" s="39">
        <v>0.176811893</v>
      </c>
      <c r="I389" s="39">
        <v>9.1439953000000004E-2</v>
      </c>
      <c r="J389" s="39">
        <v>9.1699450000000005E-3</v>
      </c>
      <c r="K389" s="39">
        <v>0.17370996</v>
      </c>
      <c r="L389" s="39">
        <v>0.302390398</v>
      </c>
      <c r="M389" s="39">
        <v>9.5759830000000004E-2</v>
      </c>
      <c r="N389" s="39">
        <v>0.41678526900000001</v>
      </c>
      <c r="O389" s="39">
        <v>-0.86475000000000002</v>
      </c>
      <c r="P389" s="39">
        <v>-0.86475000000000002</v>
      </c>
      <c r="Q389" s="39">
        <v>-0.240434601</v>
      </c>
      <c r="R389" s="39">
        <v>-0.775435282</v>
      </c>
      <c r="S389" s="39">
        <v>-0.86475000000000002</v>
      </c>
      <c r="T389" s="39">
        <v>-0.232444171</v>
      </c>
      <c r="U389" s="39">
        <v>0.146161449</v>
      </c>
      <c r="V389" s="39">
        <v>2.9492818000000001E-2</v>
      </c>
      <c r="W389" s="39">
        <v>0.182386727</v>
      </c>
      <c r="X389" s="39">
        <v>0.42425033299999998</v>
      </c>
      <c r="Y389" s="39">
        <v>0.334723832</v>
      </c>
      <c r="Z389" s="39">
        <v>0.60694999999999999</v>
      </c>
      <c r="AA389" s="39">
        <v>0.440387113</v>
      </c>
      <c r="AB389" s="39">
        <v>0.40668025200000002</v>
      </c>
      <c r="AC389" s="39">
        <v>0.60694999999999999</v>
      </c>
      <c r="AD389" s="39">
        <v>-8.8322317999999997E-2</v>
      </c>
      <c r="AE389" s="39">
        <v>-0.75892954000000001</v>
      </c>
      <c r="AF389" s="39">
        <v>4.8859460000000004E-3</v>
      </c>
      <c r="AG389" s="39">
        <v>3.8070033000000003E-2</v>
      </c>
      <c r="AH389" s="39">
        <v>-7.7991652999999994E-2</v>
      </c>
      <c r="AI389" s="39">
        <v>0.16549742100000001</v>
      </c>
      <c r="AJ389" s="39">
        <v>0.177290851</v>
      </c>
      <c r="AK389" s="39">
        <v>5.3385974000000003E-2</v>
      </c>
      <c r="AL389" s="39">
        <v>0.274473776</v>
      </c>
      <c r="AM389" s="39">
        <v>0.28118456600000002</v>
      </c>
      <c r="AN389" s="39">
        <v>0.218313433</v>
      </c>
      <c r="AO389" s="39">
        <v>0.39434724500000001</v>
      </c>
      <c r="AP389" s="39">
        <v>-5.7306029000000001E-2</v>
      </c>
      <c r="AQ389" s="39">
        <v>-0.32512440300000001</v>
      </c>
      <c r="AR389" s="39">
        <v>4.3813341999999998E-2</v>
      </c>
      <c r="AS389" s="39">
        <v>0.26101584799999999</v>
      </c>
      <c r="AT389" s="39">
        <v>0.19026093799999999</v>
      </c>
      <c r="AU389" s="39">
        <v>0.35494321099999998</v>
      </c>
      <c r="AV389" s="39" t="s">
        <v>233</v>
      </c>
      <c r="AW389" s="39" t="s">
        <v>244</v>
      </c>
      <c r="AX389" s="39" t="s">
        <v>231</v>
      </c>
      <c r="AY389" s="39" t="s">
        <v>244</v>
      </c>
    </row>
    <row r="390" spans="1:51" x14ac:dyDescent="0.2">
      <c r="A390" s="40" t="str">
        <f t="shared" si="6"/>
        <v>HFUEXNRC3SR</v>
      </c>
      <c r="B390" s="39">
        <v>389</v>
      </c>
      <c r="C390" s="39">
        <v>49</v>
      </c>
      <c r="D390" s="39">
        <v>-5.2328130000000002E-3</v>
      </c>
      <c r="E390" s="39">
        <v>6.6900512999999995E-2</v>
      </c>
      <c r="F390" s="39">
        <v>2.2677051380000002</v>
      </c>
      <c r="G390" s="39">
        <v>-0.13635540900000001</v>
      </c>
      <c r="H390" s="39">
        <v>0.12588978300000001</v>
      </c>
      <c r="I390" s="39">
        <v>0.101800667</v>
      </c>
      <c r="J390" s="39">
        <v>3.0359574E-2</v>
      </c>
      <c r="K390" s="39">
        <v>0.17324175999999999</v>
      </c>
      <c r="L390" s="39">
        <v>0.31906216799999998</v>
      </c>
      <c r="M390" s="39">
        <v>0.17423999000000001</v>
      </c>
      <c r="N390" s="39">
        <v>0.41622320899999998</v>
      </c>
      <c r="O390" s="39">
        <v>-1.0372600000000001</v>
      </c>
      <c r="P390" s="39">
        <v>-1.0372600000000001</v>
      </c>
      <c r="Q390" s="39">
        <v>-0.34407148799999998</v>
      </c>
      <c r="R390" s="39">
        <v>-0.73722002600000003</v>
      </c>
      <c r="S390" s="39">
        <v>-1.0372600000000001</v>
      </c>
      <c r="T390" s="39">
        <v>-0.32480322700000003</v>
      </c>
      <c r="U390" s="39">
        <v>4.790117E-3</v>
      </c>
      <c r="V390" s="39">
        <v>-0.14967887299999999</v>
      </c>
      <c r="W390" s="39">
        <v>0.112290168</v>
      </c>
      <c r="X390" s="39">
        <v>0.463203429</v>
      </c>
      <c r="Y390" s="39">
        <v>0.242541017</v>
      </c>
      <c r="Z390" s="39">
        <v>0.80532999999999999</v>
      </c>
      <c r="AA390" s="39">
        <v>0.50786041800000004</v>
      </c>
      <c r="AB390" s="39">
        <v>0.26797875599999998</v>
      </c>
      <c r="AC390" s="39">
        <v>0.80532999999999999</v>
      </c>
      <c r="AD390" s="39">
        <v>-0.160139217</v>
      </c>
      <c r="AE390" s="39">
        <v>-1.0372600000000001</v>
      </c>
      <c r="AF390" s="39">
        <v>-8.0595816000000001E-2</v>
      </c>
      <c r="AG390" s="39">
        <v>-6.2220503000000003E-2</v>
      </c>
      <c r="AH390" s="39">
        <v>-0.16140700999999999</v>
      </c>
      <c r="AI390" s="39">
        <v>8.6809731000000001E-2</v>
      </c>
      <c r="AJ390" s="39">
        <v>7.9353599999999996E-2</v>
      </c>
      <c r="AK390" s="39">
        <v>-7.1018049E-2</v>
      </c>
      <c r="AL390" s="39">
        <v>0.18968879299999999</v>
      </c>
      <c r="AM390" s="39">
        <v>0.18654095400000001</v>
      </c>
      <c r="AN390" s="39">
        <v>8.0572276999999998E-2</v>
      </c>
      <c r="AO390" s="39">
        <v>0.76071186599999996</v>
      </c>
      <c r="AP390" s="39">
        <v>-0.15365717600000001</v>
      </c>
      <c r="AQ390" s="39">
        <v>-0.36166309099999999</v>
      </c>
      <c r="AR390" s="39">
        <v>-4.9145790000000002E-2</v>
      </c>
      <c r="AS390" s="39">
        <v>0.118889816</v>
      </c>
      <c r="AT390" s="39">
        <v>1.5704230999999999E-2</v>
      </c>
      <c r="AU390" s="39">
        <v>0.43722449499999999</v>
      </c>
      <c r="AV390" s="39" t="s">
        <v>235</v>
      </c>
      <c r="AW390" s="39" t="s">
        <v>244</v>
      </c>
      <c r="AX390" s="39" t="s">
        <v>231</v>
      </c>
      <c r="AY390" s="39" t="s">
        <v>244</v>
      </c>
    </row>
    <row r="391" spans="1:51" x14ac:dyDescent="0.2">
      <c r="A391" s="40" t="str">
        <f t="shared" si="6"/>
        <v>HFUEQP1</v>
      </c>
      <c r="B391" s="39">
        <v>390</v>
      </c>
      <c r="C391" s="39">
        <v>96</v>
      </c>
      <c r="D391" s="39">
        <v>-5.8703766999999997E-2</v>
      </c>
      <c r="E391" s="39">
        <v>3.2549254E-2</v>
      </c>
      <c r="F391" s="39">
        <v>0.87262808999999997</v>
      </c>
      <c r="G391" s="39">
        <v>-0.122499132</v>
      </c>
      <c r="H391" s="39">
        <v>5.0915980000000001E-3</v>
      </c>
      <c r="I391" s="39">
        <v>0.12056929500000001</v>
      </c>
      <c r="J391" s="39">
        <v>9.3729554000000007E-2</v>
      </c>
      <c r="K391" s="39">
        <v>0.14740903499999999</v>
      </c>
      <c r="L391" s="39">
        <v>0.34723089600000001</v>
      </c>
      <c r="M391" s="39">
        <v>0.30615282900000002</v>
      </c>
      <c r="N391" s="39">
        <v>0.38393884299999997</v>
      </c>
      <c r="O391" s="39">
        <v>-0.93793968999999999</v>
      </c>
      <c r="P391" s="39">
        <v>-1.12643</v>
      </c>
      <c r="Q391" s="39">
        <v>-0.51241092099999996</v>
      </c>
      <c r="R391" s="39">
        <v>-0.586492291</v>
      </c>
      <c r="S391" s="39">
        <v>-1.12643</v>
      </c>
      <c r="T391" s="39">
        <v>-0.48667966600000001</v>
      </c>
      <c r="U391" s="39">
        <v>-2.7373636E-2</v>
      </c>
      <c r="V391" s="39">
        <v>-9.8623845000000002E-2</v>
      </c>
      <c r="W391" s="39">
        <v>1.5717836999999998E-2</v>
      </c>
      <c r="X391" s="39">
        <v>0.427023494</v>
      </c>
      <c r="Y391" s="39">
        <v>0.30889699799999998</v>
      </c>
      <c r="Z391" s="39">
        <v>0.97331999999999996</v>
      </c>
      <c r="AA391" s="39">
        <v>0.51291206499999997</v>
      </c>
      <c r="AB391" s="39">
        <v>0.33786250299999998</v>
      </c>
      <c r="AC391" s="39">
        <v>0.97331999999999996</v>
      </c>
      <c r="AD391" s="39">
        <v>-0.362100431</v>
      </c>
      <c r="AE391" s="39">
        <v>-0.44925043999999997</v>
      </c>
      <c r="AF391" s="39">
        <v>-0.29315256000000001</v>
      </c>
      <c r="AG391" s="39">
        <v>-0.125592659</v>
      </c>
      <c r="AH391" s="39">
        <v>-0.17469653600000001</v>
      </c>
      <c r="AI391" s="39">
        <v>-5.0525167000000003E-2</v>
      </c>
      <c r="AJ391" s="39">
        <v>4.3239102000000001E-2</v>
      </c>
      <c r="AK391" s="39">
        <v>-5.0318569999999998E-3</v>
      </c>
      <c r="AL391" s="39">
        <v>9.6942708000000002E-2</v>
      </c>
      <c r="AM391" s="39">
        <v>0.19128170899999999</v>
      </c>
      <c r="AN391" s="39">
        <v>0.11861371900000001</v>
      </c>
      <c r="AO391" s="39">
        <v>0.31669888400000001</v>
      </c>
      <c r="AP391" s="39">
        <v>-0.31275934</v>
      </c>
      <c r="AQ391" s="39">
        <v>-0.38807893300000001</v>
      </c>
      <c r="AR391" s="39">
        <v>-0.191184874</v>
      </c>
      <c r="AS391" s="39">
        <v>0.16832006199999999</v>
      </c>
      <c r="AT391" s="39">
        <v>4.9436857000000001E-2</v>
      </c>
      <c r="AU391" s="39">
        <v>0.30813542500000002</v>
      </c>
      <c r="AV391" s="39">
        <v>1</v>
      </c>
      <c r="AW391" s="39" t="s">
        <v>244</v>
      </c>
      <c r="AX391" s="39" t="s">
        <v>236</v>
      </c>
      <c r="AY391" s="39" t="s">
        <v>244</v>
      </c>
    </row>
    <row r="392" spans="1:51" x14ac:dyDescent="0.2">
      <c r="A392" s="40" t="str">
        <f t="shared" si="6"/>
        <v>HFUEQP2</v>
      </c>
      <c r="B392" s="39">
        <v>391</v>
      </c>
      <c r="C392" s="39">
        <v>93</v>
      </c>
      <c r="D392" s="39">
        <v>-4.3549941000000002E-2</v>
      </c>
      <c r="E392" s="39">
        <v>0.103701064</v>
      </c>
      <c r="F392" s="39">
        <v>6.8056492950000003</v>
      </c>
      <c r="G392" s="39">
        <v>-0.246800292</v>
      </c>
      <c r="H392" s="39">
        <v>0.15970040899999999</v>
      </c>
      <c r="I392" s="39">
        <v>0.16065737699999999</v>
      </c>
      <c r="J392" s="39">
        <v>0.10737646300000001</v>
      </c>
      <c r="K392" s="39">
        <v>0.213938291</v>
      </c>
      <c r="L392" s="39">
        <v>0.40082087900000002</v>
      </c>
      <c r="M392" s="39">
        <v>0.32768348000000003</v>
      </c>
      <c r="N392" s="39">
        <v>0.462534638</v>
      </c>
      <c r="O392" s="39">
        <v>-1.0372600000000001</v>
      </c>
      <c r="P392" s="39">
        <v>-1.0372600000000001</v>
      </c>
      <c r="Q392" s="39">
        <v>-0.71934102</v>
      </c>
      <c r="R392" s="39">
        <v>-0.93944833299999997</v>
      </c>
      <c r="S392" s="39">
        <v>-1.0372600000000001</v>
      </c>
      <c r="T392" s="39">
        <v>-0.628484504</v>
      </c>
      <c r="U392" s="39">
        <v>-3.7197220000000003E-2</v>
      </c>
      <c r="V392" s="39">
        <v>-0.21408569599999999</v>
      </c>
      <c r="W392" s="39">
        <v>0.11022564</v>
      </c>
      <c r="X392" s="39">
        <v>0.59449080700000001</v>
      </c>
      <c r="Y392" s="39">
        <v>0.33539084600000002</v>
      </c>
      <c r="Z392" s="39">
        <v>0.96204999999999996</v>
      </c>
      <c r="AA392" s="39">
        <v>0.662985041</v>
      </c>
      <c r="AB392" s="39">
        <v>0.43815509499999999</v>
      </c>
      <c r="AC392" s="39">
        <v>0.96204999999999996</v>
      </c>
      <c r="AD392" s="39">
        <v>-0.31510261299999998</v>
      </c>
      <c r="AE392" s="39">
        <v>-0.678084032</v>
      </c>
      <c r="AF392" s="39">
        <v>-0.14337324100000001</v>
      </c>
      <c r="AG392" s="39">
        <v>-8.7127276000000003E-2</v>
      </c>
      <c r="AH392" s="39">
        <v>-0.43905786600000002</v>
      </c>
      <c r="AI392" s="39">
        <v>9.5346797999999996E-2</v>
      </c>
      <c r="AJ392" s="39">
        <v>4.2449071999999997E-2</v>
      </c>
      <c r="AK392" s="39">
        <v>-0.134372878</v>
      </c>
      <c r="AL392" s="39">
        <v>0.31153297499999999</v>
      </c>
      <c r="AM392" s="39">
        <v>0.233541727</v>
      </c>
      <c r="AN392" s="39">
        <v>3.9685739999999997E-2</v>
      </c>
      <c r="AO392" s="39">
        <v>0.96204999999999996</v>
      </c>
      <c r="AP392" s="39">
        <v>-0.216521401</v>
      </c>
      <c r="AQ392" s="39">
        <v>-0.43589973500000001</v>
      </c>
      <c r="AR392" s="39">
        <v>-0.14214659099999999</v>
      </c>
      <c r="AS392" s="39">
        <v>0.13537351</v>
      </c>
      <c r="AT392" s="39">
        <v>-3.8880469000000001E-2</v>
      </c>
      <c r="AU392" s="39">
        <v>0.96204999999999996</v>
      </c>
      <c r="AV392" s="39">
        <v>2</v>
      </c>
      <c r="AW392" s="39" t="s">
        <v>244</v>
      </c>
      <c r="AX392" s="39" t="s">
        <v>236</v>
      </c>
      <c r="AY392" s="39" t="s">
        <v>244</v>
      </c>
    </row>
    <row r="393" spans="1:51" x14ac:dyDescent="0.2">
      <c r="A393" s="40" t="str">
        <f t="shared" si="6"/>
        <v>VFUEVARtotal</v>
      </c>
      <c r="B393" s="39">
        <v>392</v>
      </c>
      <c r="C393" s="39">
        <v>189</v>
      </c>
      <c r="D393" s="39">
        <v>-0.24140724499999999</v>
      </c>
      <c r="E393" s="39">
        <v>5.1694680999999999E-2</v>
      </c>
      <c r="F393" s="39">
        <v>2.9659130419999999</v>
      </c>
      <c r="G393" s="39">
        <v>-0.34272695800000003</v>
      </c>
      <c r="H393" s="39">
        <v>-0.14008753199999999</v>
      </c>
      <c r="I393" s="39">
        <v>0.17879945799999999</v>
      </c>
      <c r="J393" s="39">
        <v>0.14271951599999999</v>
      </c>
      <c r="K393" s="39">
        <v>0.214879401</v>
      </c>
      <c r="L393" s="39">
        <v>0.42284684900000002</v>
      </c>
      <c r="M393" s="39">
        <v>0.37778236500000001</v>
      </c>
      <c r="N393" s="39">
        <v>0.46355086099999998</v>
      </c>
      <c r="O393" s="39">
        <v>-1.041988385</v>
      </c>
      <c r="P393" s="39">
        <v>-1.1407516259999999</v>
      </c>
      <c r="Q393" s="39">
        <v>-0.98381535399999998</v>
      </c>
      <c r="R393" s="39">
        <v>-0.99858630100000001</v>
      </c>
      <c r="S393" s="39">
        <v>-1.17693</v>
      </c>
      <c r="T393" s="39">
        <v>-0.80415915100000002</v>
      </c>
      <c r="U393" s="39">
        <v>-0.28430731799999998</v>
      </c>
      <c r="V393" s="39">
        <v>-0.39768232399999998</v>
      </c>
      <c r="W393" s="39">
        <v>-0.172663754</v>
      </c>
      <c r="X393" s="39">
        <v>0.43763883599999998</v>
      </c>
      <c r="Y393" s="39">
        <v>0.30574657999999999</v>
      </c>
      <c r="Z393" s="39">
        <v>0.79303684200000002</v>
      </c>
      <c r="AA393" s="39">
        <v>0.62072151600000003</v>
      </c>
      <c r="AB393" s="39">
        <v>0.41780932799999998</v>
      </c>
      <c r="AC393" s="39">
        <v>0.90600999999999998</v>
      </c>
      <c r="AD393" s="39">
        <v>-0.55624636800000005</v>
      </c>
      <c r="AE393" s="39">
        <v>-0.66258627000000003</v>
      </c>
      <c r="AF393" s="39">
        <v>-0.49570562099999999</v>
      </c>
      <c r="AG393" s="39">
        <v>-0.385500132</v>
      </c>
      <c r="AH393" s="39">
        <v>-0.44481202800000003</v>
      </c>
      <c r="AI393" s="39">
        <v>-0.28643353300000002</v>
      </c>
      <c r="AJ393" s="39">
        <v>-0.176601752</v>
      </c>
      <c r="AK393" s="39">
        <v>-0.31242619199999999</v>
      </c>
      <c r="AL393" s="39">
        <v>-1.4090979999999999E-3</v>
      </c>
      <c r="AM393" s="39">
        <v>0.123795602</v>
      </c>
      <c r="AN393" s="39">
        <v>-3.4408939999999999E-3</v>
      </c>
      <c r="AO393" s="39">
        <v>0.25968454600000002</v>
      </c>
      <c r="AP393" s="39">
        <v>-0.50215437200000002</v>
      </c>
      <c r="AQ393" s="39">
        <v>-0.61726329800000002</v>
      </c>
      <c r="AR393" s="39">
        <v>-0.43052138899999998</v>
      </c>
      <c r="AS393" s="39">
        <v>4.8355043E-2</v>
      </c>
      <c r="AT393" s="39">
        <v>-0.118405894</v>
      </c>
      <c r="AU393" s="39">
        <v>0.226455086</v>
      </c>
      <c r="AV393" s="39" t="s">
        <v>224</v>
      </c>
      <c r="AW393" s="39" t="s">
        <v>245</v>
      </c>
      <c r="AX393" s="39" t="s">
        <v>0</v>
      </c>
      <c r="AY393" s="39" t="s">
        <v>245</v>
      </c>
    </row>
    <row r="394" spans="1:51" x14ac:dyDescent="0.2">
      <c r="A394" s="40" t="str">
        <f t="shared" si="6"/>
        <v>VFUGEDAD6-11m</v>
      </c>
      <c r="B394" s="39">
        <v>393</v>
      </c>
      <c r="C394" s="39">
        <v>62</v>
      </c>
      <c r="D394" s="39">
        <v>-0.219707085</v>
      </c>
      <c r="E394" s="39">
        <v>9.8523502999999998E-2</v>
      </c>
      <c r="F394" s="39">
        <v>3.120975659</v>
      </c>
      <c r="G394" s="39">
        <v>-0.41280960300000002</v>
      </c>
      <c r="H394" s="39">
        <v>-2.6604566999999999E-2</v>
      </c>
      <c r="I394" s="39">
        <v>0.20370622499999999</v>
      </c>
      <c r="J394" s="39">
        <v>8.3361983000000001E-2</v>
      </c>
      <c r="K394" s="39">
        <v>0.32405046700000001</v>
      </c>
      <c r="L394" s="39">
        <v>0.45133825999999999</v>
      </c>
      <c r="M394" s="39">
        <v>0.28872475399999997</v>
      </c>
      <c r="N394" s="39">
        <v>0.56925430799999999</v>
      </c>
      <c r="O394" s="39">
        <v>-1.04984824</v>
      </c>
      <c r="P394" s="39">
        <v>-1.0533699999999999</v>
      </c>
      <c r="Q394" s="39">
        <v>-1.0144512619999999</v>
      </c>
      <c r="R394" s="39">
        <v>-1.0297420500000001</v>
      </c>
      <c r="S394" s="39">
        <v>-1.0533699999999999</v>
      </c>
      <c r="T394" s="39">
        <v>-0.84750217999999999</v>
      </c>
      <c r="U394" s="39">
        <v>-0.24660563199999999</v>
      </c>
      <c r="V394" s="39">
        <v>-0.42400500000000002</v>
      </c>
      <c r="W394" s="39">
        <v>-1.632749E-3</v>
      </c>
      <c r="X394" s="39">
        <v>0.49523922500000001</v>
      </c>
      <c r="Y394" s="39">
        <v>0.22388973200000001</v>
      </c>
      <c r="Z394" s="39">
        <v>0.88666</v>
      </c>
      <c r="AA394" s="39">
        <v>0.58972360199999996</v>
      </c>
      <c r="AB394" s="39">
        <v>0.350056268</v>
      </c>
      <c r="AC394" s="39">
        <v>0.88666</v>
      </c>
      <c r="AD394" s="39">
        <v>-0.60159532800000004</v>
      </c>
      <c r="AE394" s="39">
        <v>-1.0533699999999999</v>
      </c>
      <c r="AF394" s="39">
        <v>-0.410487398</v>
      </c>
      <c r="AG394" s="39">
        <v>-0.40501544499999997</v>
      </c>
      <c r="AH394" s="39">
        <v>-0.51758416100000004</v>
      </c>
      <c r="AI394" s="39">
        <v>-0.12511291099999999</v>
      </c>
      <c r="AJ394" s="39">
        <v>-0.111714834</v>
      </c>
      <c r="AK394" s="39">
        <v>-0.41150474999999997</v>
      </c>
      <c r="AL394" s="39">
        <v>0.221147277</v>
      </c>
      <c r="AM394" s="39">
        <v>0.12439190999999999</v>
      </c>
      <c r="AN394" s="39">
        <v>-8.8966677999999993E-2</v>
      </c>
      <c r="AO394" s="39">
        <v>0.59152644600000004</v>
      </c>
      <c r="AP394" s="39">
        <v>-0.49091942700000002</v>
      </c>
      <c r="AQ394" s="39">
        <v>-1.014657766</v>
      </c>
      <c r="AR394" s="39">
        <v>-0.39751018199999999</v>
      </c>
      <c r="AS394" s="39">
        <v>0.113660574</v>
      </c>
      <c r="AT394" s="39">
        <v>-0.12552351</v>
      </c>
      <c r="AU394" s="39">
        <v>0.36618315200000001</v>
      </c>
      <c r="AV394" s="39" t="s">
        <v>13</v>
      </c>
      <c r="AW394" s="39" t="s">
        <v>245</v>
      </c>
      <c r="AX394" s="39" t="s">
        <v>225</v>
      </c>
      <c r="AY394" s="39" t="s">
        <v>245</v>
      </c>
    </row>
    <row r="395" spans="1:51" x14ac:dyDescent="0.2">
      <c r="A395" s="40" t="str">
        <f t="shared" si="6"/>
        <v>VFUGEDAD12-17m</v>
      </c>
      <c r="B395" s="39">
        <v>394</v>
      </c>
      <c r="C395" s="39">
        <v>79</v>
      </c>
      <c r="D395" s="39">
        <v>-0.25143045400000003</v>
      </c>
      <c r="E395" s="39">
        <v>5.7027106000000001E-2</v>
      </c>
      <c r="F395" s="39">
        <v>1.239960073</v>
      </c>
      <c r="G395" s="39">
        <v>-0.36320152900000002</v>
      </c>
      <c r="H395" s="39">
        <v>-0.13965938</v>
      </c>
      <c r="I395" s="39">
        <v>0.21689660899999999</v>
      </c>
      <c r="J395" s="39">
        <v>0.17080965400000001</v>
      </c>
      <c r="K395" s="39">
        <v>0.262983564</v>
      </c>
      <c r="L395" s="39">
        <v>0.46572160099999999</v>
      </c>
      <c r="M395" s="39">
        <v>0.41329124699999997</v>
      </c>
      <c r="N395" s="39">
        <v>0.51281923100000004</v>
      </c>
      <c r="O395" s="39">
        <v>-1.106848794</v>
      </c>
      <c r="P395" s="39">
        <v>-1.17693</v>
      </c>
      <c r="Q395" s="39">
        <v>-0.96520314100000004</v>
      </c>
      <c r="R395" s="39">
        <v>-1.0420051809999999</v>
      </c>
      <c r="S395" s="39">
        <v>-1.17251496</v>
      </c>
      <c r="T395" s="39">
        <v>-0.92099805499999998</v>
      </c>
      <c r="U395" s="39">
        <v>-0.29842595599999999</v>
      </c>
      <c r="V395" s="39">
        <v>-0.38434161500000003</v>
      </c>
      <c r="W395" s="39">
        <v>-0.200385228</v>
      </c>
      <c r="X395" s="39">
        <v>0.58389082699999995</v>
      </c>
      <c r="Y395" s="39">
        <v>0.33546675999999997</v>
      </c>
      <c r="Z395" s="39">
        <v>0.90600999999999998</v>
      </c>
      <c r="AA395" s="39">
        <v>0.64214909600000003</v>
      </c>
      <c r="AB395" s="39">
        <v>0.40929833599999998</v>
      </c>
      <c r="AC395" s="39">
        <v>0.90600999999999998</v>
      </c>
      <c r="AD395" s="39">
        <v>-0.64306893600000004</v>
      </c>
      <c r="AE395" s="39">
        <v>-0.83131350400000004</v>
      </c>
      <c r="AF395" s="39">
        <v>-0.54567419500000003</v>
      </c>
      <c r="AG395" s="39">
        <v>-0.38261917000000001</v>
      </c>
      <c r="AH395" s="39">
        <v>-0.45488728299999998</v>
      </c>
      <c r="AI395" s="39">
        <v>-0.31521708799999998</v>
      </c>
      <c r="AJ395" s="39">
        <v>-0.20750629900000001</v>
      </c>
      <c r="AK395" s="39">
        <v>-0.32303446699999999</v>
      </c>
      <c r="AL395" s="39">
        <v>-2.8244799999999999E-3</v>
      </c>
      <c r="AM395" s="39">
        <v>0.210608609</v>
      </c>
      <c r="AN395" s="39">
        <v>-2.9410560000000001E-3</v>
      </c>
      <c r="AO395" s="39">
        <v>0.28219824500000001</v>
      </c>
      <c r="AP395" s="39">
        <v>-0.57834126500000005</v>
      </c>
      <c r="AQ395" s="39">
        <v>-0.67244037300000004</v>
      </c>
      <c r="AR395" s="39">
        <v>-0.51824946699999996</v>
      </c>
      <c r="AS395" s="39">
        <v>4.9525422E-2</v>
      </c>
      <c r="AT395" s="39">
        <v>-0.13763128499999999</v>
      </c>
      <c r="AU395" s="39">
        <v>0.27889900400000001</v>
      </c>
      <c r="AV395" s="39" t="s">
        <v>14</v>
      </c>
      <c r="AW395" s="39" t="s">
        <v>245</v>
      </c>
      <c r="AX395" s="39" t="s">
        <v>225</v>
      </c>
      <c r="AY395" s="39" t="s">
        <v>245</v>
      </c>
    </row>
    <row r="396" spans="1:51" x14ac:dyDescent="0.2">
      <c r="A396" s="40" t="str">
        <f t="shared" si="6"/>
        <v>VFUGEDAD18-23m</v>
      </c>
      <c r="B396" s="39">
        <v>395</v>
      </c>
      <c r="C396" s="39">
        <v>48</v>
      </c>
      <c r="D396" s="39">
        <v>-0.248588754</v>
      </c>
      <c r="E396" s="39">
        <v>6.0705110999999999E-2</v>
      </c>
      <c r="F396" s="39">
        <v>2.003435767</v>
      </c>
      <c r="G396" s="39">
        <v>-0.36756858599999997</v>
      </c>
      <c r="H396" s="39">
        <v>-0.12960892299999999</v>
      </c>
      <c r="I396" s="39">
        <v>9.2544375999999998E-2</v>
      </c>
      <c r="J396" s="39">
        <v>4.8318228999999997E-2</v>
      </c>
      <c r="K396" s="39">
        <v>0.136770523</v>
      </c>
      <c r="L396" s="39">
        <v>0.304211071</v>
      </c>
      <c r="M396" s="39">
        <v>0.219814078</v>
      </c>
      <c r="N396" s="39">
        <v>0.36982498899999999</v>
      </c>
      <c r="O396" s="39">
        <v>-0.85902000000000001</v>
      </c>
      <c r="P396" s="39">
        <v>-0.85902000000000001</v>
      </c>
      <c r="Q396" s="39">
        <v>-0.56890468400000005</v>
      </c>
      <c r="R396" s="39">
        <v>-0.80404735800000005</v>
      </c>
      <c r="S396" s="39">
        <v>-0.85902000000000001</v>
      </c>
      <c r="T396" s="39">
        <v>-0.555866313</v>
      </c>
      <c r="U396" s="39">
        <v>-0.27775488100000001</v>
      </c>
      <c r="V396" s="39">
        <v>-0.42389814999999997</v>
      </c>
      <c r="W396" s="39">
        <v>-0.172700246</v>
      </c>
      <c r="X396" s="39">
        <v>0.25320851999999999</v>
      </c>
      <c r="Y396" s="39">
        <v>6.9850538000000004E-2</v>
      </c>
      <c r="Z396" s="39">
        <v>0.40517999999999998</v>
      </c>
      <c r="AA396" s="39">
        <v>0.30754010500000001</v>
      </c>
      <c r="AB396" s="39">
        <v>0.19931722399999999</v>
      </c>
      <c r="AC396" s="39">
        <v>0.40517999999999998</v>
      </c>
      <c r="AD396" s="39">
        <v>-0.49254120200000001</v>
      </c>
      <c r="AE396" s="39">
        <v>-0.72330454300000002</v>
      </c>
      <c r="AF396" s="39">
        <v>-0.41435719799999998</v>
      </c>
      <c r="AG396" s="39">
        <v>-0.34222091599999999</v>
      </c>
      <c r="AH396" s="39">
        <v>-0.48774706099999998</v>
      </c>
      <c r="AI396" s="39">
        <v>-0.20247309499999999</v>
      </c>
      <c r="AJ396" s="39">
        <v>-0.19623025099999999</v>
      </c>
      <c r="AK396" s="39">
        <v>-0.31957573</v>
      </c>
      <c r="AL396" s="39">
        <v>-6.5271509000000005E-2</v>
      </c>
      <c r="AM396" s="39">
        <v>-3.3153020999999998E-2</v>
      </c>
      <c r="AN396" s="39">
        <v>-0.17626334399999999</v>
      </c>
      <c r="AO396" s="39">
        <v>0.30180286499999998</v>
      </c>
      <c r="AP396" s="39">
        <v>-0.457704165</v>
      </c>
      <c r="AQ396" s="39">
        <v>-0.66602515699999998</v>
      </c>
      <c r="AR396" s="39">
        <v>-0.35352367800000001</v>
      </c>
      <c r="AS396" s="39">
        <v>-6.6919948000000007E-2</v>
      </c>
      <c r="AT396" s="39">
        <v>-0.196069096</v>
      </c>
      <c r="AU396" s="39">
        <v>0.207308188</v>
      </c>
      <c r="AV396" s="39" t="s">
        <v>15</v>
      </c>
      <c r="AW396" s="39" t="s">
        <v>245</v>
      </c>
      <c r="AX396" s="39" t="s">
        <v>225</v>
      </c>
      <c r="AY396" s="39" t="s">
        <v>245</v>
      </c>
    </row>
    <row r="397" spans="1:51" x14ac:dyDescent="0.2">
      <c r="A397" s="40" t="str">
        <f t="shared" si="6"/>
        <v>VFUSexoM</v>
      </c>
      <c r="B397" s="39">
        <v>396</v>
      </c>
      <c r="C397" s="39">
        <v>92</v>
      </c>
      <c r="D397" s="39">
        <v>-0.27109469800000002</v>
      </c>
      <c r="E397" s="39">
        <v>4.9597886000000001E-2</v>
      </c>
      <c r="F397" s="39">
        <v>1.4060055709999999</v>
      </c>
      <c r="G397" s="39">
        <v>-0.36830476699999998</v>
      </c>
      <c r="H397" s="39">
        <v>-0.17388462800000001</v>
      </c>
      <c r="I397" s="39">
        <v>0.16919421000000001</v>
      </c>
      <c r="J397" s="39">
        <v>0.120246698</v>
      </c>
      <c r="K397" s="39">
        <v>0.21814172200000001</v>
      </c>
      <c r="L397" s="39">
        <v>0.41133223800000002</v>
      </c>
      <c r="M397" s="39">
        <v>0.34676605700000002</v>
      </c>
      <c r="N397" s="39">
        <v>0.46705644400000002</v>
      </c>
      <c r="O397" s="39">
        <v>-1.0528474329999999</v>
      </c>
      <c r="P397" s="39">
        <v>-1.17693</v>
      </c>
      <c r="Q397" s="39">
        <v>-0.99447418200000004</v>
      </c>
      <c r="R397" s="39">
        <v>-1.0338630609999999</v>
      </c>
      <c r="S397" s="39">
        <v>-1.1633286089999999</v>
      </c>
      <c r="T397" s="39">
        <v>-0.86071787799999999</v>
      </c>
      <c r="U397" s="39">
        <v>-0.29647425300000002</v>
      </c>
      <c r="V397" s="39">
        <v>-0.38624451799999998</v>
      </c>
      <c r="W397" s="39">
        <v>-0.149075285</v>
      </c>
      <c r="X397" s="39">
        <v>0.41631678300000002</v>
      </c>
      <c r="Y397" s="39">
        <v>0.226475289</v>
      </c>
      <c r="Z397" s="39">
        <v>0.87180094100000005</v>
      </c>
      <c r="AA397" s="39">
        <v>0.62948822100000001</v>
      </c>
      <c r="AB397" s="39">
        <v>0.252070986</v>
      </c>
      <c r="AC397" s="39">
        <v>0.90600999999999998</v>
      </c>
      <c r="AD397" s="39">
        <v>-0.55694686800000004</v>
      </c>
      <c r="AE397" s="39">
        <v>-0.70592408600000001</v>
      </c>
      <c r="AF397" s="39">
        <v>-0.49233790399999999</v>
      </c>
      <c r="AG397" s="39">
        <v>-0.38577386000000002</v>
      </c>
      <c r="AH397" s="39">
        <v>-0.423248862</v>
      </c>
      <c r="AI397" s="39">
        <v>-0.29387326499999999</v>
      </c>
      <c r="AJ397" s="39">
        <v>-0.17789651500000001</v>
      </c>
      <c r="AK397" s="39">
        <v>-0.30032649900000002</v>
      </c>
      <c r="AL397" s="39">
        <v>-6.5464728E-2</v>
      </c>
      <c r="AM397" s="39">
        <v>-2.8342950000000001E-3</v>
      </c>
      <c r="AN397" s="39">
        <v>-0.111895354</v>
      </c>
      <c r="AO397" s="39">
        <v>0.241926683</v>
      </c>
      <c r="AP397" s="39">
        <v>-0.49103502700000001</v>
      </c>
      <c r="AQ397" s="39">
        <v>-0.61577176600000005</v>
      </c>
      <c r="AR397" s="39">
        <v>-0.41156240300000002</v>
      </c>
      <c r="AS397" s="39">
        <v>-2.7810268999999999E-2</v>
      </c>
      <c r="AT397" s="39">
        <v>-0.13156646399999999</v>
      </c>
      <c r="AU397" s="39">
        <v>0.194284288</v>
      </c>
      <c r="AV397" s="39" t="s">
        <v>16</v>
      </c>
      <c r="AW397" s="39" t="s">
        <v>245</v>
      </c>
      <c r="AX397" s="39" t="s">
        <v>226</v>
      </c>
      <c r="AY397" s="39" t="s">
        <v>245</v>
      </c>
    </row>
    <row r="398" spans="1:51" x14ac:dyDescent="0.2">
      <c r="A398" s="40" t="str">
        <f t="shared" si="6"/>
        <v>VFUSexoF</v>
      </c>
      <c r="B398" s="39">
        <v>397</v>
      </c>
      <c r="C398" s="39">
        <v>97</v>
      </c>
      <c r="D398" s="39">
        <v>-0.21443003199999999</v>
      </c>
      <c r="E398" s="39">
        <v>5.9588057999999999E-2</v>
      </c>
      <c r="F398" s="39">
        <v>1.9236304689999999</v>
      </c>
      <c r="G398" s="39">
        <v>-0.33122047900000001</v>
      </c>
      <c r="H398" s="39">
        <v>-9.7639585000000001E-2</v>
      </c>
      <c r="I398" s="39">
        <v>0.187800737</v>
      </c>
      <c r="J398" s="39">
        <v>0.14305442800000001</v>
      </c>
      <c r="K398" s="39">
        <v>0.23254704600000001</v>
      </c>
      <c r="L398" s="39">
        <v>0.433359824</v>
      </c>
      <c r="M398" s="39">
        <v>0.37822536699999998</v>
      </c>
      <c r="N398" s="39">
        <v>0.48223132000000002</v>
      </c>
      <c r="O398" s="39">
        <v>-1.0292760569999999</v>
      </c>
      <c r="P398" s="39">
        <v>-1.13513</v>
      </c>
      <c r="Q398" s="39">
        <v>-0.93213072500000005</v>
      </c>
      <c r="R398" s="39">
        <v>-0.95510229899999999</v>
      </c>
      <c r="S398" s="39">
        <v>-1.13513</v>
      </c>
      <c r="T398" s="39">
        <v>-0.66267064899999994</v>
      </c>
      <c r="U398" s="39">
        <v>-0.27266083400000002</v>
      </c>
      <c r="V398" s="39">
        <v>-0.44283942799999998</v>
      </c>
      <c r="W398" s="39">
        <v>-0.14817687099999999</v>
      </c>
      <c r="X398" s="39">
        <v>0.44680256099999999</v>
      </c>
      <c r="Y398" s="39">
        <v>0.34627634600000001</v>
      </c>
      <c r="Z398" s="39">
        <v>0.67579999999999996</v>
      </c>
      <c r="AA398" s="39">
        <v>0.56182815600000002</v>
      </c>
      <c r="AB398" s="39">
        <v>0.40963412999999999</v>
      </c>
      <c r="AC398" s="39">
        <v>0.67579999999999996</v>
      </c>
      <c r="AD398" s="39">
        <v>-0.55757009300000004</v>
      </c>
      <c r="AE398" s="39">
        <v>-0.66938901399999995</v>
      </c>
      <c r="AF398" s="39">
        <v>-0.477027798</v>
      </c>
      <c r="AG398" s="39">
        <v>-0.38220600300000002</v>
      </c>
      <c r="AH398" s="39">
        <v>-0.47738519099999999</v>
      </c>
      <c r="AI398" s="39">
        <v>-0.25861712399999998</v>
      </c>
      <c r="AJ398" s="39">
        <v>-0.18781432200000001</v>
      </c>
      <c r="AK398" s="39">
        <v>-0.33706470199999999</v>
      </c>
      <c r="AL398" s="39">
        <v>0.17004418700000001</v>
      </c>
      <c r="AM398" s="39">
        <v>0.244530673</v>
      </c>
      <c r="AN398" s="39">
        <v>0.120383477</v>
      </c>
      <c r="AO398" s="39">
        <v>0.28793168499999999</v>
      </c>
      <c r="AP398" s="39">
        <v>-0.52342399699999997</v>
      </c>
      <c r="AQ398" s="39">
        <v>-0.66144577199999999</v>
      </c>
      <c r="AR398" s="39">
        <v>-0.43280034099999998</v>
      </c>
      <c r="AS398" s="39">
        <v>0.138500555</v>
      </c>
      <c r="AT398" s="39">
        <v>6.3126175000000007E-2</v>
      </c>
      <c r="AU398" s="39">
        <v>0.259210738</v>
      </c>
      <c r="AV398" s="39" t="s">
        <v>17</v>
      </c>
      <c r="AW398" s="39" t="s">
        <v>245</v>
      </c>
      <c r="AX398" s="39" t="s">
        <v>226</v>
      </c>
      <c r="AY398" s="39" t="s">
        <v>245</v>
      </c>
    </row>
    <row r="399" spans="1:51" x14ac:dyDescent="0.2">
      <c r="A399" s="40" t="str">
        <f t="shared" si="6"/>
        <v>VFUEstratoAlto</v>
      </c>
      <c r="B399" s="39">
        <v>398</v>
      </c>
      <c r="C399" s="39">
        <v>35</v>
      </c>
      <c r="D399" s="39">
        <v>-0.101362825</v>
      </c>
      <c r="E399" s="39">
        <v>9.5658060000000003E-2</v>
      </c>
      <c r="F399" s="39">
        <v>1.9071644059999999</v>
      </c>
      <c r="G399" s="39">
        <v>-0.28884917700000001</v>
      </c>
      <c r="H399" s="39">
        <v>8.6123526000000006E-2</v>
      </c>
      <c r="I399" s="39">
        <v>0.17702484900000001</v>
      </c>
      <c r="J399" s="39">
        <v>0.110175435</v>
      </c>
      <c r="K399" s="39">
        <v>0.24387426300000001</v>
      </c>
      <c r="L399" s="39">
        <v>0.42074320999999998</v>
      </c>
      <c r="M399" s="39">
        <v>0.33192685199999999</v>
      </c>
      <c r="N399" s="39">
        <v>0.49383627099999999</v>
      </c>
      <c r="O399" s="39">
        <v>-1.0961700000000001</v>
      </c>
      <c r="P399" s="39">
        <v>-1.0961700000000001</v>
      </c>
      <c r="Q399" s="39">
        <v>-0.54356777899999997</v>
      </c>
      <c r="R399" s="39">
        <v>-0.99864330700000004</v>
      </c>
      <c r="S399" s="39">
        <v>-1.0961700000000001</v>
      </c>
      <c r="T399" s="39">
        <v>-0.48618777899999999</v>
      </c>
      <c r="U399" s="39">
        <v>-0.142900153</v>
      </c>
      <c r="V399" s="39">
        <v>-0.48202887999999999</v>
      </c>
      <c r="W399" s="39">
        <v>0.30730313599999998</v>
      </c>
      <c r="X399" s="39">
        <v>0.61321489799999995</v>
      </c>
      <c r="Y399" s="39">
        <v>0.36972789499999997</v>
      </c>
      <c r="Z399" s="39">
        <v>0.90600999999999998</v>
      </c>
      <c r="AA399" s="39">
        <v>0.64059293900000003</v>
      </c>
      <c r="AB399" s="39">
        <v>0.41428213200000003</v>
      </c>
      <c r="AC399" s="39">
        <v>0.90600999999999998</v>
      </c>
      <c r="AD399" s="39">
        <v>-0.398643994</v>
      </c>
      <c r="AE399" s="39">
        <v>-0.58227715499999999</v>
      </c>
      <c r="AF399" s="39">
        <v>-0.35935614500000002</v>
      </c>
      <c r="AG399" s="39">
        <v>-0.20549913</v>
      </c>
      <c r="AH399" s="39">
        <v>-0.48231261199999997</v>
      </c>
      <c r="AI399" s="39">
        <v>4.8547844E-2</v>
      </c>
      <c r="AJ399" s="39">
        <v>-9.4270080000000006E-3</v>
      </c>
      <c r="AK399" s="39">
        <v>-0.35074057199999997</v>
      </c>
      <c r="AL399" s="39">
        <v>0.37579316899999998</v>
      </c>
      <c r="AM399" s="39">
        <v>0.243906084</v>
      </c>
      <c r="AN399" s="39">
        <v>7.0794138000000006E-2</v>
      </c>
      <c r="AO399" s="39">
        <v>0.42327387100000002</v>
      </c>
      <c r="AP399" s="39">
        <v>-0.38453229100000003</v>
      </c>
      <c r="AQ399" s="39">
        <v>-0.68795163199999998</v>
      </c>
      <c r="AR399" s="39">
        <v>-0.198868514</v>
      </c>
      <c r="AS399" s="39">
        <v>0.148171418</v>
      </c>
      <c r="AT399" s="39">
        <v>-3.7795670000000002E-3</v>
      </c>
      <c r="AU399" s="39">
        <v>0.41027402600000001</v>
      </c>
      <c r="AV399" s="39" t="s">
        <v>7</v>
      </c>
      <c r="AW399" s="39" t="s">
        <v>245</v>
      </c>
      <c r="AX399" s="39" t="s">
        <v>227</v>
      </c>
      <c r="AY399" s="39" t="s">
        <v>245</v>
      </c>
    </row>
    <row r="400" spans="1:51" x14ac:dyDescent="0.2">
      <c r="A400" s="40" t="str">
        <f t="shared" si="6"/>
        <v>VFUEstratoMedio Alto</v>
      </c>
      <c r="B400" s="39">
        <v>399</v>
      </c>
      <c r="C400" s="39">
        <v>48</v>
      </c>
      <c r="D400" s="39">
        <v>-0.27320136900000003</v>
      </c>
      <c r="E400" s="39">
        <v>8.2574068E-2</v>
      </c>
      <c r="F400" s="39">
        <v>1.7131645820000001</v>
      </c>
      <c r="G400" s="39">
        <v>-0.43504356799999999</v>
      </c>
      <c r="H400" s="39">
        <v>-0.11135917100000001</v>
      </c>
      <c r="I400" s="39">
        <v>0.19636363700000001</v>
      </c>
      <c r="J400" s="39">
        <v>0.12947523599999999</v>
      </c>
      <c r="K400" s="39">
        <v>0.26325203800000002</v>
      </c>
      <c r="L400" s="39">
        <v>0.44312936800000002</v>
      </c>
      <c r="M400" s="39">
        <v>0.35982667600000001</v>
      </c>
      <c r="N400" s="39">
        <v>0.51308092699999996</v>
      </c>
      <c r="O400" s="39">
        <v>-1.0863864270000001</v>
      </c>
      <c r="P400" s="39">
        <v>-1.13513</v>
      </c>
      <c r="Q400" s="39">
        <v>-1.0154955409999999</v>
      </c>
      <c r="R400" s="39">
        <v>-1.0334663159999999</v>
      </c>
      <c r="S400" s="39">
        <v>-1.13513</v>
      </c>
      <c r="T400" s="39">
        <v>-0.96527507300000004</v>
      </c>
      <c r="U400" s="39">
        <v>-0.28365905800000002</v>
      </c>
      <c r="V400" s="39">
        <v>-0.40896626600000002</v>
      </c>
      <c r="W400" s="39">
        <v>-0.215171471</v>
      </c>
      <c r="X400" s="39">
        <v>0.57189401699999998</v>
      </c>
      <c r="Y400" s="39">
        <v>0.22200241400000001</v>
      </c>
      <c r="Z400" s="39">
        <v>0.88666</v>
      </c>
      <c r="AA400" s="39">
        <v>0.64279333599999999</v>
      </c>
      <c r="AB400" s="39">
        <v>0.28697086399999999</v>
      </c>
      <c r="AC400" s="39">
        <v>0.88666</v>
      </c>
      <c r="AD400" s="39">
        <v>-0.60652309100000001</v>
      </c>
      <c r="AE400" s="39">
        <v>-0.95913063200000004</v>
      </c>
      <c r="AF400" s="39">
        <v>-0.45531770100000002</v>
      </c>
      <c r="AG400" s="39">
        <v>-0.39460166299999999</v>
      </c>
      <c r="AH400" s="39">
        <v>-0.50272231199999995</v>
      </c>
      <c r="AI400" s="39">
        <v>-0.280400235</v>
      </c>
      <c r="AJ400" s="39">
        <v>-0.23235064899999999</v>
      </c>
      <c r="AK400" s="39">
        <v>-0.304151491</v>
      </c>
      <c r="AL400" s="39">
        <v>-0.122855988</v>
      </c>
      <c r="AM400" s="39">
        <v>1.6798977E-2</v>
      </c>
      <c r="AN400" s="39">
        <v>-0.173780043</v>
      </c>
      <c r="AO400" s="39">
        <v>0.35646489199999998</v>
      </c>
      <c r="AP400" s="39">
        <v>-0.52911358799999997</v>
      </c>
      <c r="AQ400" s="39">
        <v>-0.87108610799999997</v>
      </c>
      <c r="AR400" s="39">
        <v>-0.41132457300000003</v>
      </c>
      <c r="AS400" s="39">
        <v>-7.9115374000000002E-2</v>
      </c>
      <c r="AT400" s="39">
        <v>-0.232378259</v>
      </c>
      <c r="AU400" s="39">
        <v>0.230468439</v>
      </c>
      <c r="AV400" s="39" t="s">
        <v>8</v>
      </c>
      <c r="AW400" s="39" t="s">
        <v>245</v>
      </c>
      <c r="AX400" s="39" t="s">
        <v>227</v>
      </c>
      <c r="AY400" s="39" t="s">
        <v>245</v>
      </c>
    </row>
    <row r="401" spans="1:51" x14ac:dyDescent="0.2">
      <c r="A401" s="40" t="str">
        <f t="shared" si="6"/>
        <v>VFUEstratoMedio</v>
      </c>
      <c r="B401" s="39">
        <v>400</v>
      </c>
      <c r="C401" s="39">
        <v>9</v>
      </c>
      <c r="D401" s="39">
        <v>2.7683633999999999E-2</v>
      </c>
      <c r="E401" s="39">
        <v>0.15221548100000001</v>
      </c>
      <c r="F401" s="39">
        <v>2.1434192649999999</v>
      </c>
      <c r="G401" s="39">
        <v>-0.27065322600000002</v>
      </c>
      <c r="H401" s="39">
        <v>0.32602049399999999</v>
      </c>
      <c r="I401" s="39">
        <v>9.9175926999999997E-2</v>
      </c>
      <c r="J401" s="39">
        <v>-1.8974977000000001E-2</v>
      </c>
      <c r="K401" s="39">
        <v>0.21732683</v>
      </c>
      <c r="L401" s="39">
        <v>0.31492209599999998</v>
      </c>
      <c r="M401" s="39" t="s">
        <v>234</v>
      </c>
      <c r="N401" s="39">
        <v>0.46618325799999999</v>
      </c>
      <c r="O401" s="39">
        <v>-0.55374999999999996</v>
      </c>
      <c r="P401" s="39">
        <v>-0.55374999999999996</v>
      </c>
      <c r="Q401" s="39">
        <v>-0.19152356200000001</v>
      </c>
      <c r="R401" s="39">
        <v>-0.55374999999999996</v>
      </c>
      <c r="S401" s="39">
        <v>-0.55374999999999996</v>
      </c>
      <c r="T401" s="39">
        <v>-0.16538076199999999</v>
      </c>
      <c r="U401" s="39">
        <v>6.0471170999999997E-2</v>
      </c>
      <c r="V401" s="39">
        <v>-0.33712649</v>
      </c>
      <c r="W401" s="39">
        <v>0.26210195800000002</v>
      </c>
      <c r="X401" s="39">
        <v>0.32973843800000002</v>
      </c>
      <c r="Y401" s="39">
        <v>0.26533822699999998</v>
      </c>
      <c r="Z401" s="39">
        <v>0.36973</v>
      </c>
      <c r="AA401" s="39">
        <v>0.34573506300000001</v>
      </c>
      <c r="AB401" s="39">
        <v>0.26912828</v>
      </c>
      <c r="AC401" s="39">
        <v>0.36973</v>
      </c>
      <c r="AD401" s="39">
        <v>-0.36191989699999999</v>
      </c>
      <c r="AE401" s="39">
        <v>-0.55374999999999996</v>
      </c>
      <c r="AF401" s="39">
        <v>4.7408862000000003E-2</v>
      </c>
      <c r="AG401" s="39">
        <v>-7.1526720000000002E-2</v>
      </c>
      <c r="AH401" s="39">
        <v>-0.55374999999999996</v>
      </c>
      <c r="AI401" s="39">
        <v>0.27049833400000001</v>
      </c>
      <c r="AJ401" s="39">
        <v>0.17794352299999999</v>
      </c>
      <c r="AK401" s="39">
        <v>9.6366769999999997E-3</v>
      </c>
      <c r="AL401" s="39">
        <v>0.25970390500000001</v>
      </c>
      <c r="AM401" s="39">
        <v>0.26425947100000002</v>
      </c>
      <c r="AN401" s="39">
        <v>7.3533480999999998E-2</v>
      </c>
      <c r="AO401" s="39">
        <v>0.36973</v>
      </c>
      <c r="AP401" s="39">
        <v>-0.277311627</v>
      </c>
      <c r="AQ401" s="39">
        <v>-0.55374999999999996</v>
      </c>
      <c r="AR401" s="39">
        <v>0.26941957799999999</v>
      </c>
      <c r="AS401" s="39">
        <v>0.25978630899999999</v>
      </c>
      <c r="AT401" s="39">
        <v>0.25978630899999999</v>
      </c>
      <c r="AU401" s="39">
        <v>0.25978630899999999</v>
      </c>
      <c r="AV401" s="39" t="s">
        <v>9</v>
      </c>
      <c r="AW401" s="39" t="s">
        <v>245</v>
      </c>
      <c r="AX401" s="39" t="s">
        <v>227</v>
      </c>
      <c r="AY401" s="39" t="s">
        <v>245</v>
      </c>
    </row>
    <row r="402" spans="1:51" x14ac:dyDescent="0.2">
      <c r="A402" s="40" t="str">
        <f t="shared" si="6"/>
        <v>VFUEstratoMedio Bajo</v>
      </c>
      <c r="B402" s="39">
        <v>401</v>
      </c>
      <c r="C402" s="39">
        <v>26</v>
      </c>
      <c r="D402" s="39">
        <v>-0.41346329999999998</v>
      </c>
      <c r="E402" s="39">
        <v>6.4251632000000003E-2</v>
      </c>
      <c r="F402" s="39">
        <v>0.84741644000000005</v>
      </c>
      <c r="G402" s="39">
        <v>-0.53939418500000003</v>
      </c>
      <c r="H402" s="39">
        <v>-0.28753241499999999</v>
      </c>
      <c r="I402" s="39">
        <v>0.130181767</v>
      </c>
      <c r="J402" s="39">
        <v>8.1562975999999995E-2</v>
      </c>
      <c r="K402" s="39">
        <v>0.178800557</v>
      </c>
      <c r="L402" s="39">
        <v>0.36080710500000002</v>
      </c>
      <c r="M402" s="39">
        <v>0.28559232600000001</v>
      </c>
      <c r="N402" s="39">
        <v>0.42284814900000001</v>
      </c>
      <c r="O402" s="39">
        <v>-1.0413600000000001</v>
      </c>
      <c r="P402" s="39">
        <v>-1.0413600000000001</v>
      </c>
      <c r="Q402" s="39">
        <v>-0.86100094599999999</v>
      </c>
      <c r="R402" s="39">
        <v>-0.96533532399999999</v>
      </c>
      <c r="S402" s="39">
        <v>-1.0413600000000001</v>
      </c>
      <c r="T402" s="39">
        <v>-0.85923393999999997</v>
      </c>
      <c r="U402" s="39">
        <v>-0.44495801699999998</v>
      </c>
      <c r="V402" s="39">
        <v>-0.48975696499999999</v>
      </c>
      <c r="W402" s="39">
        <v>-0.42845684899999997</v>
      </c>
      <c r="X402" s="39">
        <v>0.19803543700000001</v>
      </c>
      <c r="Y402" s="39">
        <v>-4.3434981999999997E-2</v>
      </c>
      <c r="Z402" s="39">
        <v>0.44052000000000002</v>
      </c>
      <c r="AA402" s="39">
        <v>0.29094870499999997</v>
      </c>
      <c r="AB402" s="39">
        <v>5.1054192999999998E-2</v>
      </c>
      <c r="AC402" s="39">
        <v>0.44052000000000002</v>
      </c>
      <c r="AD402" s="39">
        <v>-0.71087777600000002</v>
      </c>
      <c r="AE402" s="39">
        <v>-0.97724878400000004</v>
      </c>
      <c r="AF402" s="39">
        <v>-0.64841690500000004</v>
      </c>
      <c r="AG402" s="39">
        <v>-0.51194118899999996</v>
      </c>
      <c r="AH402" s="39">
        <v>-0.69054859700000004</v>
      </c>
      <c r="AI402" s="39">
        <v>-0.42864266299999998</v>
      </c>
      <c r="AJ402" s="39">
        <v>-0.41380848199999998</v>
      </c>
      <c r="AK402" s="39">
        <v>-0.42874334400000003</v>
      </c>
      <c r="AL402" s="39">
        <v>-0.40529506700000001</v>
      </c>
      <c r="AM402" s="39">
        <v>-0.103678248</v>
      </c>
      <c r="AN402" s="39">
        <v>-0.37457731</v>
      </c>
      <c r="AO402" s="39">
        <v>5.2657888E-2</v>
      </c>
      <c r="AP402" s="39">
        <v>-0.680333674</v>
      </c>
      <c r="AQ402" s="39">
        <v>-0.79924826100000002</v>
      </c>
      <c r="AR402" s="39">
        <v>-0.64264664900000001</v>
      </c>
      <c r="AS402" s="39">
        <v>-0.322899669</v>
      </c>
      <c r="AT402" s="39">
        <v>-0.40749657700000003</v>
      </c>
      <c r="AU402" s="39">
        <v>3.9424534999999997E-2</v>
      </c>
      <c r="AV402" s="39" t="s">
        <v>10</v>
      </c>
      <c r="AW402" s="39" t="s">
        <v>245</v>
      </c>
      <c r="AX402" s="39" t="s">
        <v>227</v>
      </c>
      <c r="AY402" s="39" t="s">
        <v>245</v>
      </c>
    </row>
    <row r="403" spans="1:51" x14ac:dyDescent="0.2">
      <c r="A403" s="40" t="str">
        <f t="shared" si="6"/>
        <v>VFUEstratoBajo</v>
      </c>
      <c r="B403" s="39">
        <v>402</v>
      </c>
      <c r="C403" s="39">
        <v>71</v>
      </c>
      <c r="D403" s="39">
        <v>-0.25027448600000002</v>
      </c>
      <c r="E403" s="39">
        <v>1.7211984999999999E-2</v>
      </c>
      <c r="F403" s="39">
        <v>1.138181485</v>
      </c>
      <c r="G403" s="39">
        <v>-0.28400935700000002</v>
      </c>
      <c r="H403" s="39">
        <v>-0.21653961499999999</v>
      </c>
      <c r="I403" s="39">
        <v>0.10574546899999999</v>
      </c>
      <c r="J403" s="39">
        <v>8.9463822999999998E-2</v>
      </c>
      <c r="K403" s="39">
        <v>0.12202711500000001</v>
      </c>
      <c r="L403" s="39">
        <v>0.32518528400000002</v>
      </c>
      <c r="M403" s="39">
        <v>0.29910503700000002</v>
      </c>
      <c r="N403" s="39">
        <v>0.34932379699999999</v>
      </c>
      <c r="O403" s="39">
        <v>-1.0036514999999999</v>
      </c>
      <c r="P403" s="39">
        <v>-1.17693</v>
      </c>
      <c r="Q403" s="39">
        <v>-0.78367568399999998</v>
      </c>
      <c r="R403" s="39">
        <v>-0.76866733700000001</v>
      </c>
      <c r="S403" s="39">
        <v>-0.981852014</v>
      </c>
      <c r="T403" s="39">
        <v>-0.66810162500000003</v>
      </c>
      <c r="U403" s="39">
        <v>-0.247890588</v>
      </c>
      <c r="V403" s="39">
        <v>-0.28911668899999998</v>
      </c>
      <c r="W403" s="39">
        <v>-0.22960429199999999</v>
      </c>
      <c r="X403" s="39">
        <v>0.261107637</v>
      </c>
      <c r="Y403" s="39">
        <v>0.202922984</v>
      </c>
      <c r="Z403" s="39">
        <v>0.40550613699999999</v>
      </c>
      <c r="AA403" s="39">
        <v>0.35543192899999998</v>
      </c>
      <c r="AB403" s="39">
        <v>0.26449828600000003</v>
      </c>
      <c r="AC403" s="39">
        <v>0.40894853399999997</v>
      </c>
      <c r="AD403" s="39">
        <v>-0.52565284300000004</v>
      </c>
      <c r="AE403" s="39">
        <v>-0.560654176</v>
      </c>
      <c r="AF403" s="39">
        <v>-0.48444015299999998</v>
      </c>
      <c r="AG403" s="39">
        <v>-0.33922343900000002</v>
      </c>
      <c r="AH403" s="39">
        <v>-0.38858341200000002</v>
      </c>
      <c r="AI403" s="39">
        <v>-0.26418353900000002</v>
      </c>
      <c r="AJ403" s="39">
        <v>-0.202903526</v>
      </c>
      <c r="AK403" s="39">
        <v>-0.229483046</v>
      </c>
      <c r="AL403" s="39">
        <v>-0.17629546400000001</v>
      </c>
      <c r="AM403" s="39">
        <v>4.6765886999999999E-2</v>
      </c>
      <c r="AN403" s="39">
        <v>-4.4414011000000003E-2</v>
      </c>
      <c r="AO403" s="39">
        <v>7.9493092000000001E-2</v>
      </c>
      <c r="AP403" s="39">
        <v>-0.46587685200000001</v>
      </c>
      <c r="AQ403" s="39">
        <v>-0.50371491499999999</v>
      </c>
      <c r="AR403" s="39">
        <v>-0.434862517</v>
      </c>
      <c r="AS403" s="39">
        <v>-6.3189256999999999E-2</v>
      </c>
      <c r="AT403" s="39">
        <v>-0.101714028</v>
      </c>
      <c r="AU403" s="39">
        <v>2.7758970000000001E-2</v>
      </c>
      <c r="AV403" s="39" t="s">
        <v>11</v>
      </c>
      <c r="AW403" s="39" t="s">
        <v>245</v>
      </c>
      <c r="AX403" s="39" t="s">
        <v>227</v>
      </c>
      <c r="AY403" s="39" t="s">
        <v>245</v>
      </c>
    </row>
    <row r="404" spans="1:51" x14ac:dyDescent="0.2">
      <c r="A404" s="40" t="str">
        <f t="shared" si="6"/>
        <v>VFUESQA2</v>
      </c>
      <c r="B404" s="39">
        <v>403</v>
      </c>
      <c r="C404" s="39">
        <v>103</v>
      </c>
      <c r="D404" s="39">
        <v>-0.29566723900000003</v>
      </c>
      <c r="E404" s="39">
        <v>5.5383487000000002E-2</v>
      </c>
      <c r="F404" s="39">
        <v>1.8936118609999999</v>
      </c>
      <c r="G404" s="39">
        <v>-0.40421687899999997</v>
      </c>
      <c r="H404" s="39">
        <v>-0.187117599</v>
      </c>
      <c r="I404" s="39">
        <v>0.17532662500000001</v>
      </c>
      <c r="J404" s="39">
        <v>0.14399893899999999</v>
      </c>
      <c r="K404" s="39">
        <v>0.20665431100000001</v>
      </c>
      <c r="L404" s="39">
        <v>0.41872022199999998</v>
      </c>
      <c r="M404" s="39">
        <v>0.37947192099999999</v>
      </c>
      <c r="N404" s="39">
        <v>0.45459246599999997</v>
      </c>
      <c r="O404" s="39">
        <v>-1.090000439</v>
      </c>
      <c r="P404" s="39">
        <v>-1.17693</v>
      </c>
      <c r="Q404" s="39">
        <v>-0.97717812699999995</v>
      </c>
      <c r="R404" s="39">
        <v>-1.0449748160000001</v>
      </c>
      <c r="S404" s="39">
        <v>-1.1554503869999999</v>
      </c>
      <c r="T404" s="39">
        <v>-0.91527909299999999</v>
      </c>
      <c r="U404" s="39">
        <v>-0.32892962100000001</v>
      </c>
      <c r="V404" s="39">
        <v>-0.44268027399999998</v>
      </c>
      <c r="W404" s="39">
        <v>-0.19727752100000001</v>
      </c>
      <c r="X404" s="39">
        <v>0.54347243300000003</v>
      </c>
      <c r="Y404" s="39">
        <v>0.25288737300000003</v>
      </c>
      <c r="Z404" s="39">
        <v>0.65376649200000003</v>
      </c>
      <c r="AA404" s="39">
        <v>0.62372618199999996</v>
      </c>
      <c r="AB404" s="39">
        <v>0.31289378099999998</v>
      </c>
      <c r="AC404" s="39">
        <v>0.67579999999999996</v>
      </c>
      <c r="AD404" s="39">
        <v>-0.62099038200000001</v>
      </c>
      <c r="AE404" s="39">
        <v>-0.89043438699999999</v>
      </c>
      <c r="AF404" s="39">
        <v>-0.49693942099999999</v>
      </c>
      <c r="AG404" s="39">
        <v>-0.430627392</v>
      </c>
      <c r="AH404" s="39">
        <v>-0.52254274999999994</v>
      </c>
      <c r="AI404" s="39">
        <v>-0.28417362200000001</v>
      </c>
      <c r="AJ404" s="39">
        <v>-0.20647706399999999</v>
      </c>
      <c r="AK404" s="39">
        <v>-0.39669073199999999</v>
      </c>
      <c r="AL404" s="39">
        <v>-3.2074954000000003E-2</v>
      </c>
      <c r="AM404" s="39">
        <v>6.0590490000000004E-3</v>
      </c>
      <c r="AN404" s="39">
        <v>-0.13335719200000001</v>
      </c>
      <c r="AO404" s="39">
        <v>0.252073296</v>
      </c>
      <c r="AP404" s="39">
        <v>-0.531138938</v>
      </c>
      <c r="AQ404" s="39">
        <v>-0.81057169900000003</v>
      </c>
      <c r="AR404" s="39">
        <v>-0.44842833700000001</v>
      </c>
      <c r="AS404" s="39">
        <v>-3.3266360000000002E-2</v>
      </c>
      <c r="AT404" s="39">
        <v>-0.17605768999999999</v>
      </c>
      <c r="AU404" s="39">
        <v>0.20521545899999999</v>
      </c>
      <c r="AV404" s="39" t="s">
        <v>4</v>
      </c>
      <c r="AW404" s="39" t="s">
        <v>245</v>
      </c>
      <c r="AX404" s="39" t="s">
        <v>228</v>
      </c>
      <c r="AY404" s="39" t="s">
        <v>245</v>
      </c>
    </row>
    <row r="405" spans="1:51" x14ac:dyDescent="0.2">
      <c r="A405" s="40" t="str">
        <f t="shared" si="6"/>
        <v>VFUESQC3</v>
      </c>
      <c r="B405" s="39">
        <v>404</v>
      </c>
      <c r="C405" s="39">
        <v>86</v>
      </c>
      <c r="D405" s="39">
        <v>-0.178767701</v>
      </c>
      <c r="E405" s="39">
        <v>7.1669984000000006E-2</v>
      </c>
      <c r="F405" s="39">
        <v>2.6108154899999998</v>
      </c>
      <c r="G405" s="39">
        <v>-0.31923828799999998</v>
      </c>
      <c r="H405" s="39">
        <v>-3.8297114E-2</v>
      </c>
      <c r="I405" s="39">
        <v>0.177476682</v>
      </c>
      <c r="J405" s="39">
        <v>0.114170955</v>
      </c>
      <c r="K405" s="39">
        <v>0.240782409</v>
      </c>
      <c r="L405" s="39">
        <v>0.42127981399999997</v>
      </c>
      <c r="M405" s="39">
        <v>0.33789192800000001</v>
      </c>
      <c r="N405" s="39">
        <v>0.49069584100000002</v>
      </c>
      <c r="O405" s="39">
        <v>-1.0161330500000001</v>
      </c>
      <c r="P405" s="39">
        <v>-1.0232600000000001</v>
      </c>
      <c r="Q405" s="39">
        <v>-0.81766024800000003</v>
      </c>
      <c r="R405" s="39">
        <v>-0.85934396000000002</v>
      </c>
      <c r="S405" s="39">
        <v>-1.0232600000000001</v>
      </c>
      <c r="T405" s="39">
        <v>-0.65406488900000004</v>
      </c>
      <c r="U405" s="39">
        <v>-0.27391253599999998</v>
      </c>
      <c r="V405" s="39">
        <v>-0.37665459899999998</v>
      </c>
      <c r="W405" s="39">
        <v>-6.6727842999999995E-2</v>
      </c>
      <c r="X405" s="39">
        <v>0.43711989800000001</v>
      </c>
      <c r="Y405" s="39">
        <v>0.28141216400000002</v>
      </c>
      <c r="Z405" s="39">
        <v>0.90600999999999998</v>
      </c>
      <c r="AA405" s="39">
        <v>0.51246988999999998</v>
      </c>
      <c r="AB405" s="39">
        <v>0.35354808500000001</v>
      </c>
      <c r="AC405" s="39">
        <v>0.90600999999999998</v>
      </c>
      <c r="AD405" s="39">
        <v>-0.54926326800000003</v>
      </c>
      <c r="AE405" s="39">
        <v>-0.74497483499999995</v>
      </c>
      <c r="AF405" s="39">
        <v>-0.38606335400000003</v>
      </c>
      <c r="AG405" s="39">
        <v>-0.32844301599999998</v>
      </c>
      <c r="AH405" s="39">
        <v>-0.41371675299999999</v>
      </c>
      <c r="AI405" s="39">
        <v>-0.26640279500000003</v>
      </c>
      <c r="AJ405" s="39">
        <v>-0.120677729</v>
      </c>
      <c r="AK405" s="39">
        <v>-0.29759799399999998</v>
      </c>
      <c r="AL405" s="39">
        <v>0.118037245</v>
      </c>
      <c r="AM405" s="39">
        <v>0.22647430499999999</v>
      </c>
      <c r="AN405" s="39">
        <v>6.7151778999999995E-2</v>
      </c>
      <c r="AO405" s="39">
        <v>0.33364554699999999</v>
      </c>
      <c r="AP405" s="39">
        <v>-0.43355458000000002</v>
      </c>
      <c r="AQ405" s="39">
        <v>-0.66813427299999995</v>
      </c>
      <c r="AR405" s="39">
        <v>-0.34903948800000001</v>
      </c>
      <c r="AS405" s="39">
        <v>0.13094398500000001</v>
      </c>
      <c r="AT405" s="39">
        <v>-5.3222490000000003E-3</v>
      </c>
      <c r="AU405" s="39">
        <v>0.26595911500000002</v>
      </c>
      <c r="AV405" s="39" t="s">
        <v>5</v>
      </c>
      <c r="AW405" s="39" t="s">
        <v>245</v>
      </c>
      <c r="AX405" s="39" t="s">
        <v>228</v>
      </c>
      <c r="AY405" s="39" t="s">
        <v>245</v>
      </c>
    </row>
    <row r="406" spans="1:51" x14ac:dyDescent="0.2">
      <c r="A406" s="40" t="str">
        <f t="shared" si="6"/>
        <v>VFUR24JR</v>
      </c>
      <c r="B406" s="39">
        <v>405</v>
      </c>
      <c r="C406" s="39">
        <v>90</v>
      </c>
      <c r="D406" s="39">
        <v>-0.16138855799999999</v>
      </c>
      <c r="E406" s="39">
        <v>6.2450114000000001E-2</v>
      </c>
      <c r="F406" s="39">
        <v>2.062546319</v>
      </c>
      <c r="G406" s="39">
        <v>-0.28378853300000001</v>
      </c>
      <c r="H406" s="39">
        <v>-3.8988583E-2</v>
      </c>
      <c r="I406" s="39">
        <v>0.17796620899999999</v>
      </c>
      <c r="J406" s="39">
        <v>0.12798169600000001</v>
      </c>
      <c r="K406" s="39">
        <v>0.22795072199999999</v>
      </c>
      <c r="L406" s="39">
        <v>0.42186041400000002</v>
      </c>
      <c r="M406" s="39">
        <v>0.35774529500000002</v>
      </c>
      <c r="N406" s="39">
        <v>0.477441852</v>
      </c>
      <c r="O406" s="39">
        <v>-1.0485844200000001</v>
      </c>
      <c r="P406" s="39">
        <v>-1.13513</v>
      </c>
      <c r="Q406" s="39">
        <v>-0.66314961500000003</v>
      </c>
      <c r="R406" s="39">
        <v>-0.87185192499999997</v>
      </c>
      <c r="S406" s="39">
        <v>-1.13513</v>
      </c>
      <c r="T406" s="39">
        <v>-0.61088178000000004</v>
      </c>
      <c r="U406" s="39">
        <v>-0.25153801999999997</v>
      </c>
      <c r="V406" s="39">
        <v>-0.38320344699999997</v>
      </c>
      <c r="W406" s="39">
        <v>-4.4570399999999998E-3</v>
      </c>
      <c r="X406" s="39">
        <v>0.49467682000000002</v>
      </c>
      <c r="Y406" s="39">
        <v>0.34649392200000001</v>
      </c>
      <c r="Z406" s="39">
        <v>0.88666</v>
      </c>
      <c r="AA406" s="39">
        <v>0.61719512799999998</v>
      </c>
      <c r="AB406" s="39">
        <v>0.43433679200000003</v>
      </c>
      <c r="AC406" s="39">
        <v>0.88666</v>
      </c>
      <c r="AD406" s="39">
        <v>-0.52169681099999998</v>
      </c>
      <c r="AE406" s="39">
        <v>-0.94824030100000001</v>
      </c>
      <c r="AF406" s="39">
        <v>-0.38983804500000002</v>
      </c>
      <c r="AG406" s="39">
        <v>-0.36834289999999997</v>
      </c>
      <c r="AH406" s="39">
        <v>-0.44549407299999999</v>
      </c>
      <c r="AI406" s="39">
        <v>-0.18458649699999999</v>
      </c>
      <c r="AJ406" s="39">
        <v>-3.1962493000000002E-2</v>
      </c>
      <c r="AK406" s="39">
        <v>-0.30059743799999999</v>
      </c>
      <c r="AL406" s="39">
        <v>0.115851812</v>
      </c>
      <c r="AM406" s="39">
        <v>0.23076234300000001</v>
      </c>
      <c r="AN406" s="39">
        <v>0.12556130099999999</v>
      </c>
      <c r="AO406" s="39">
        <v>0.27747760900000001</v>
      </c>
      <c r="AP406" s="39">
        <v>-0.47844882100000002</v>
      </c>
      <c r="AQ406" s="39">
        <v>-0.61089371699999995</v>
      </c>
      <c r="AR406" s="39">
        <v>-0.38189980000000001</v>
      </c>
      <c r="AS406" s="39">
        <v>0.205245662</v>
      </c>
      <c r="AT406" s="39">
        <v>4.5827117000000001E-2</v>
      </c>
      <c r="AU406" s="39">
        <v>0.25988577400000001</v>
      </c>
      <c r="AV406" s="39" t="s">
        <v>2</v>
      </c>
      <c r="AW406" s="39" t="s">
        <v>245</v>
      </c>
      <c r="AX406" s="39" t="s">
        <v>229</v>
      </c>
      <c r="AY406" s="39" t="s">
        <v>245</v>
      </c>
    </row>
    <row r="407" spans="1:51" x14ac:dyDescent="0.2">
      <c r="A407" s="40" t="str">
        <f t="shared" si="6"/>
        <v>VFUR24SR</v>
      </c>
      <c r="B407" s="39">
        <v>406</v>
      </c>
      <c r="C407" s="39">
        <v>99</v>
      </c>
      <c r="D407" s="39">
        <v>-0.32732355000000002</v>
      </c>
      <c r="E407" s="39">
        <v>5.9053649E-2</v>
      </c>
      <c r="F407" s="39">
        <v>2.1762450329999998</v>
      </c>
      <c r="G407" s="39">
        <v>-0.44306657500000002</v>
      </c>
      <c r="H407" s="39">
        <v>-0.21158052399999999</v>
      </c>
      <c r="I407" s="39">
        <v>0.16728874399999999</v>
      </c>
      <c r="J407" s="39">
        <v>9.0582103999999997E-2</v>
      </c>
      <c r="K407" s="39">
        <v>0.24399538300000001</v>
      </c>
      <c r="L407" s="39">
        <v>0.40900946700000002</v>
      </c>
      <c r="M407" s="39">
        <v>0.30096861000000003</v>
      </c>
      <c r="N407" s="39">
        <v>0.49395888799999998</v>
      </c>
      <c r="O407" s="39">
        <v>-1.0482958040000001</v>
      </c>
      <c r="P407" s="39">
        <v>-1.17693</v>
      </c>
      <c r="Q407" s="39">
        <v>-0.99196319899999996</v>
      </c>
      <c r="R407" s="39">
        <v>-1.0337983399999999</v>
      </c>
      <c r="S407" s="39">
        <v>-1.17693</v>
      </c>
      <c r="T407" s="39">
        <v>-0.91535412100000002</v>
      </c>
      <c r="U407" s="39">
        <v>-0.29694883100000002</v>
      </c>
      <c r="V407" s="39">
        <v>-0.430491401</v>
      </c>
      <c r="W407" s="39">
        <v>-0.20699200800000001</v>
      </c>
      <c r="X407" s="39">
        <v>0.33596944200000001</v>
      </c>
      <c r="Y407" s="39">
        <v>0.221058642</v>
      </c>
      <c r="Z407" s="39">
        <v>0.90600999999999998</v>
      </c>
      <c r="AA407" s="39">
        <v>0.58969366499999998</v>
      </c>
      <c r="AB407" s="39">
        <v>0.24439042399999999</v>
      </c>
      <c r="AC407" s="39">
        <v>0.90600999999999998</v>
      </c>
      <c r="AD407" s="39">
        <v>-0.69240412100000004</v>
      </c>
      <c r="AE407" s="39">
        <v>-0.86424992899999997</v>
      </c>
      <c r="AF407" s="39">
        <v>-0.49810415200000002</v>
      </c>
      <c r="AG407" s="39">
        <v>-0.41091434100000002</v>
      </c>
      <c r="AH407" s="39">
        <v>-0.49278245199999998</v>
      </c>
      <c r="AI407" s="39">
        <v>-0.29105066899999998</v>
      </c>
      <c r="AJ407" s="39">
        <v>-0.228093144</v>
      </c>
      <c r="AK407" s="39">
        <v>-0.37965970300000002</v>
      </c>
      <c r="AL407" s="39">
        <v>-0.13358299600000001</v>
      </c>
      <c r="AM407" s="39">
        <v>-7.8619548999999997E-2</v>
      </c>
      <c r="AN407" s="39">
        <v>-0.20661817099999999</v>
      </c>
      <c r="AO407" s="39">
        <v>0.350419168</v>
      </c>
      <c r="AP407" s="39">
        <v>-0.61903967599999998</v>
      </c>
      <c r="AQ407" s="39">
        <v>-0.84919068900000005</v>
      </c>
      <c r="AR407" s="39">
        <v>-0.44249727799999999</v>
      </c>
      <c r="AS407" s="39">
        <v>-0.13330926300000001</v>
      </c>
      <c r="AT407" s="39">
        <v>-0.228722904</v>
      </c>
      <c r="AU407" s="39">
        <v>0.22487903300000001</v>
      </c>
      <c r="AV407" s="39" t="s">
        <v>3</v>
      </c>
      <c r="AW407" s="39" t="s">
        <v>245</v>
      </c>
      <c r="AX407" s="39" t="s">
        <v>229</v>
      </c>
      <c r="AY407" s="39" t="s">
        <v>245</v>
      </c>
    </row>
    <row r="408" spans="1:51" x14ac:dyDescent="0.2">
      <c r="A408" s="40" t="str">
        <f t="shared" si="6"/>
        <v>VFUEXNRA2JR</v>
      </c>
      <c r="B408" s="39">
        <v>407</v>
      </c>
      <c r="C408" s="39">
        <v>53</v>
      </c>
      <c r="D408" s="39">
        <v>-0.22211625900000001</v>
      </c>
      <c r="E408" s="39">
        <v>8.1742756E-2</v>
      </c>
      <c r="F408" s="39">
        <v>2.3962019099999998</v>
      </c>
      <c r="G408" s="39">
        <v>-0.38232911600000002</v>
      </c>
      <c r="H408" s="39">
        <v>-6.1903400999999997E-2</v>
      </c>
      <c r="I408" s="39">
        <v>0.154664791</v>
      </c>
      <c r="J408" s="39">
        <v>7.5534200999999995E-2</v>
      </c>
      <c r="K408" s="39">
        <v>0.23379538</v>
      </c>
      <c r="L408" s="39">
        <v>0.39327444700000003</v>
      </c>
      <c r="M408" s="39">
        <v>0.27483486200000001</v>
      </c>
      <c r="N408" s="39">
        <v>0.48352391900000002</v>
      </c>
      <c r="O408" s="39">
        <v>-1.1262359129999999</v>
      </c>
      <c r="P408" s="39">
        <v>-1.13513</v>
      </c>
      <c r="Q408" s="39">
        <v>-0.66210722899999996</v>
      </c>
      <c r="R408" s="39">
        <v>-0.912443381</v>
      </c>
      <c r="S408" s="39">
        <v>-1.13513</v>
      </c>
      <c r="T408" s="39">
        <v>-0.64908790599999999</v>
      </c>
      <c r="U408" s="39">
        <v>-0.31887190799999998</v>
      </c>
      <c r="V408" s="39">
        <v>-0.429541601</v>
      </c>
      <c r="W408" s="39">
        <v>-0.131874782</v>
      </c>
      <c r="X408" s="39">
        <v>0.37072110899999999</v>
      </c>
      <c r="Y408" s="39">
        <v>0.20591645</v>
      </c>
      <c r="Z408" s="39">
        <v>0.63036999999999999</v>
      </c>
      <c r="AA408" s="39">
        <v>0.61512656499999996</v>
      </c>
      <c r="AB408" s="39">
        <v>0.23751140600000001</v>
      </c>
      <c r="AC408" s="39">
        <v>0.63036999999999999</v>
      </c>
      <c r="AD408" s="39">
        <v>-0.53852497600000004</v>
      </c>
      <c r="AE408" s="39">
        <v>-1.13513</v>
      </c>
      <c r="AF408" s="39">
        <v>-0.42622386000000001</v>
      </c>
      <c r="AG408" s="39">
        <v>-0.41524675599999999</v>
      </c>
      <c r="AH408" s="39">
        <v>-0.51855925899999999</v>
      </c>
      <c r="AI408" s="39">
        <v>-0.25076657600000002</v>
      </c>
      <c r="AJ408" s="39">
        <v>-0.149442044</v>
      </c>
      <c r="AK408" s="39">
        <v>-0.431159236</v>
      </c>
      <c r="AL408" s="39">
        <v>0.12912435</v>
      </c>
      <c r="AM408" s="39">
        <v>0.120586635</v>
      </c>
      <c r="AN408" s="39">
        <v>-0.164134681</v>
      </c>
      <c r="AO408" s="39">
        <v>0.63036999999999999</v>
      </c>
      <c r="AP408" s="39">
        <v>-0.52055432800000001</v>
      </c>
      <c r="AQ408" s="39">
        <v>-0.98848903399999999</v>
      </c>
      <c r="AR408" s="39">
        <v>-0.36220032499999999</v>
      </c>
      <c r="AS408" s="39">
        <v>7.9175533000000006E-2</v>
      </c>
      <c r="AT408" s="39">
        <v>-0.25135258700000002</v>
      </c>
      <c r="AU408" s="39">
        <v>0.56015702599999995</v>
      </c>
      <c r="AV408" s="39" t="s">
        <v>230</v>
      </c>
      <c r="AW408" s="39" t="s">
        <v>245</v>
      </c>
      <c r="AX408" s="39" t="s">
        <v>231</v>
      </c>
      <c r="AY408" s="39" t="s">
        <v>245</v>
      </c>
    </row>
    <row r="409" spans="1:51" x14ac:dyDescent="0.2">
      <c r="A409" s="40" t="str">
        <f t="shared" si="6"/>
        <v>VFUEXNRA2SR</v>
      </c>
      <c r="B409" s="39">
        <v>408</v>
      </c>
      <c r="C409" s="39">
        <v>50</v>
      </c>
      <c r="D409" s="39">
        <v>-0.38940837</v>
      </c>
      <c r="E409" s="39">
        <v>6.6533683999999996E-2</v>
      </c>
      <c r="F409" s="39">
        <v>1.2331621479999999</v>
      </c>
      <c r="G409" s="39">
        <v>-0.51981199499999997</v>
      </c>
      <c r="H409" s="39">
        <v>-0.25900474499999998</v>
      </c>
      <c r="I409" s="39">
        <v>0.18961805800000001</v>
      </c>
      <c r="J409" s="39">
        <v>6.3405111E-2</v>
      </c>
      <c r="K409" s="39">
        <v>0.31583100600000003</v>
      </c>
      <c r="L409" s="39">
        <v>0.43545155699999999</v>
      </c>
      <c r="M409" s="39">
        <v>0.25180371499999998</v>
      </c>
      <c r="N409" s="39">
        <v>0.56198843899999995</v>
      </c>
      <c r="O409" s="39">
        <v>-1.0913804840000001</v>
      </c>
      <c r="P409" s="39">
        <v>-1.17693</v>
      </c>
      <c r="Q409" s="39">
        <v>-1.0446307349999999</v>
      </c>
      <c r="R409" s="39">
        <v>-1.06535237</v>
      </c>
      <c r="S409" s="39">
        <v>-1.17494363</v>
      </c>
      <c r="T409" s="39">
        <v>-1.0295409799999999</v>
      </c>
      <c r="U409" s="39">
        <v>-0.38614884100000002</v>
      </c>
      <c r="V409" s="39">
        <v>-0.45391270700000003</v>
      </c>
      <c r="W409" s="39">
        <v>-0.22208802499999999</v>
      </c>
      <c r="X409" s="39">
        <v>0.54767154600000001</v>
      </c>
      <c r="Y409" s="39">
        <v>-3.2361987000000002E-2</v>
      </c>
      <c r="Z409" s="39">
        <v>0.67579999999999996</v>
      </c>
      <c r="AA409" s="39">
        <v>0.64909077699999995</v>
      </c>
      <c r="AB409" s="39">
        <v>5.9318335E-2</v>
      </c>
      <c r="AC409" s="39">
        <v>0.67579999999999996</v>
      </c>
      <c r="AD409" s="39">
        <v>-0.87957751900000003</v>
      </c>
      <c r="AE409" s="39">
        <v>-1.0723225599999999</v>
      </c>
      <c r="AF409" s="39">
        <v>-0.45449857999999999</v>
      </c>
      <c r="AG409" s="39">
        <v>-0.447362437</v>
      </c>
      <c r="AH409" s="39">
        <v>-0.86222733600000001</v>
      </c>
      <c r="AI409" s="39">
        <v>-0.22892442299999999</v>
      </c>
      <c r="AJ409" s="39">
        <v>-0.22685835700000001</v>
      </c>
      <c r="AK409" s="39">
        <v>-0.42029314600000001</v>
      </c>
      <c r="AL409" s="39">
        <v>-0.16519938100000001</v>
      </c>
      <c r="AM409" s="39">
        <v>-0.133444536</v>
      </c>
      <c r="AN409" s="39">
        <v>-0.225929079</v>
      </c>
      <c r="AO409" s="39">
        <v>0.66774098100000001</v>
      </c>
      <c r="AP409" s="39">
        <v>-0.85965839899999996</v>
      </c>
      <c r="AQ409" s="39">
        <v>-1.0258511370000001</v>
      </c>
      <c r="AR409" s="39">
        <v>-0.44729408199999998</v>
      </c>
      <c r="AS409" s="39">
        <v>-0.171919455</v>
      </c>
      <c r="AT409" s="39">
        <v>-0.30807247999999998</v>
      </c>
      <c r="AU409" s="39">
        <v>0.52148528599999999</v>
      </c>
      <c r="AV409" s="39" t="s">
        <v>232</v>
      </c>
      <c r="AW409" s="39" t="s">
        <v>245</v>
      </c>
      <c r="AX409" s="39" t="s">
        <v>231</v>
      </c>
      <c r="AY409" s="39" t="s">
        <v>245</v>
      </c>
    </row>
    <row r="410" spans="1:51" x14ac:dyDescent="0.2">
      <c r="A410" s="40" t="str">
        <f t="shared" si="6"/>
        <v>VFUEXNRC3JR</v>
      </c>
      <c r="B410" s="39">
        <v>409</v>
      </c>
      <c r="C410" s="39">
        <v>37</v>
      </c>
      <c r="D410" s="39">
        <v>-7.7561002000000004E-2</v>
      </c>
      <c r="E410" s="39">
        <v>8.9443367999999995E-2</v>
      </c>
      <c r="F410" s="39">
        <v>1.5247640170000001</v>
      </c>
      <c r="G410" s="39">
        <v>-0.25286678299999998</v>
      </c>
      <c r="H410" s="39">
        <v>9.7744778000000004E-2</v>
      </c>
      <c r="I410" s="39">
        <v>0.20281618800000001</v>
      </c>
      <c r="J410" s="39">
        <v>0.118565801</v>
      </c>
      <c r="K410" s="39">
        <v>0.28706657400000002</v>
      </c>
      <c r="L410" s="39">
        <v>0.45035118299999999</v>
      </c>
      <c r="M410" s="39">
        <v>0.344333852</v>
      </c>
      <c r="N410" s="39">
        <v>0.53578594000000002</v>
      </c>
      <c r="O410" s="39">
        <v>-1.0232600000000001</v>
      </c>
      <c r="P410" s="39">
        <v>-1.0232600000000001</v>
      </c>
      <c r="Q410" s="39">
        <v>-0.61581105000000003</v>
      </c>
      <c r="R410" s="39">
        <v>-0.98099177699999995</v>
      </c>
      <c r="S410" s="39">
        <v>-1.0232600000000001</v>
      </c>
      <c r="T410" s="39">
        <v>-0.57720567899999997</v>
      </c>
      <c r="U410" s="39">
        <v>-9.0625130999999998E-2</v>
      </c>
      <c r="V410" s="39">
        <v>-0.36970885100000001</v>
      </c>
      <c r="W410" s="39">
        <v>0.22280849699999999</v>
      </c>
      <c r="X410" s="39">
        <v>0.49617671299999999</v>
      </c>
      <c r="Y410" s="39">
        <v>0.28138205500000002</v>
      </c>
      <c r="Z410" s="39">
        <v>0.88666</v>
      </c>
      <c r="AA410" s="39">
        <v>0.58952040999999999</v>
      </c>
      <c r="AB410" s="39">
        <v>0.43522545899999998</v>
      </c>
      <c r="AC410" s="39">
        <v>0.88666</v>
      </c>
      <c r="AD410" s="39">
        <v>-0.44209959199999999</v>
      </c>
      <c r="AE410" s="39">
        <v>-0.99670704899999996</v>
      </c>
      <c r="AF410" s="39">
        <v>-0.36383601399999999</v>
      </c>
      <c r="AG410" s="39">
        <v>-0.312184028</v>
      </c>
      <c r="AH410" s="39">
        <v>-0.43273194500000001</v>
      </c>
      <c r="AI410" s="39">
        <v>6.3830075999999999E-2</v>
      </c>
      <c r="AJ410" s="39">
        <v>6.7578758000000003E-2</v>
      </c>
      <c r="AK410" s="39">
        <v>-0.30483509600000003</v>
      </c>
      <c r="AL410" s="39">
        <v>0.26813216899999998</v>
      </c>
      <c r="AM410" s="39">
        <v>0.276243038</v>
      </c>
      <c r="AN410" s="39">
        <v>6.9257224000000006E-2</v>
      </c>
      <c r="AO410" s="39">
        <v>0.80058981900000004</v>
      </c>
      <c r="AP410" s="39">
        <v>-0.40920826700000001</v>
      </c>
      <c r="AQ410" s="39">
        <v>-0.63126017000000001</v>
      </c>
      <c r="AR410" s="39">
        <v>-0.32253547100000002</v>
      </c>
      <c r="AS410" s="39">
        <v>0.25815069000000002</v>
      </c>
      <c r="AT410" s="39">
        <v>6.7426538999999994E-2</v>
      </c>
      <c r="AU410" s="39">
        <v>0.43427153000000002</v>
      </c>
      <c r="AV410" s="39" t="s">
        <v>233</v>
      </c>
      <c r="AW410" s="39" t="s">
        <v>245</v>
      </c>
      <c r="AX410" s="39" t="s">
        <v>231</v>
      </c>
      <c r="AY410" s="39" t="s">
        <v>245</v>
      </c>
    </row>
    <row r="411" spans="1:51" x14ac:dyDescent="0.2">
      <c r="A411" s="40" t="str">
        <f t="shared" si="6"/>
        <v>VFUEXNRC3SR</v>
      </c>
      <c r="B411" s="39">
        <v>410</v>
      </c>
      <c r="C411" s="39">
        <v>49</v>
      </c>
      <c r="D411" s="39">
        <v>-0.26802220500000001</v>
      </c>
      <c r="E411" s="39">
        <v>8.1937953999999993E-2</v>
      </c>
      <c r="F411" s="39">
        <v>2.43908456</v>
      </c>
      <c r="G411" s="39">
        <v>-0.42861764299999999</v>
      </c>
      <c r="H411" s="39">
        <v>-0.10742676700000001</v>
      </c>
      <c r="I411" s="39">
        <v>0.141978205</v>
      </c>
      <c r="J411" s="39">
        <v>6.7111734000000006E-2</v>
      </c>
      <c r="K411" s="39">
        <v>0.21684467700000001</v>
      </c>
      <c r="L411" s="39">
        <v>0.37679995399999999</v>
      </c>
      <c r="M411" s="39">
        <v>0.25905932500000001</v>
      </c>
      <c r="N411" s="39">
        <v>0.465665842</v>
      </c>
      <c r="O411" s="39">
        <v>-1.01118</v>
      </c>
      <c r="P411" s="39">
        <v>-1.01118</v>
      </c>
      <c r="Q411" s="39">
        <v>-0.74191022500000003</v>
      </c>
      <c r="R411" s="39">
        <v>-0.84697204199999998</v>
      </c>
      <c r="S411" s="39">
        <v>-1.01118</v>
      </c>
      <c r="T411" s="39">
        <v>-0.69803599699999996</v>
      </c>
      <c r="U411" s="39">
        <v>-0.28556573600000001</v>
      </c>
      <c r="V411" s="39">
        <v>-0.41607564899999999</v>
      </c>
      <c r="W411" s="39">
        <v>-0.19401365700000001</v>
      </c>
      <c r="X411" s="39">
        <v>0.29641486700000003</v>
      </c>
      <c r="Y411" s="39">
        <v>0.12445363700000001</v>
      </c>
      <c r="Z411" s="39">
        <v>0.90600999999999998</v>
      </c>
      <c r="AA411" s="39">
        <v>0.34363438800000001</v>
      </c>
      <c r="AB411" s="39">
        <v>0.22186207399999999</v>
      </c>
      <c r="AC411" s="39">
        <v>0.90600999999999998</v>
      </c>
      <c r="AD411" s="39">
        <v>-0.62731726799999998</v>
      </c>
      <c r="AE411" s="39">
        <v>-0.85933451299999997</v>
      </c>
      <c r="AF411" s="39">
        <v>-0.41201225699999999</v>
      </c>
      <c r="AG411" s="39">
        <v>-0.38419735999999999</v>
      </c>
      <c r="AH411" s="39">
        <v>-0.58086809299999997</v>
      </c>
      <c r="AI411" s="39">
        <v>-0.26593819200000002</v>
      </c>
      <c r="AJ411" s="39">
        <v>-0.24499722400000001</v>
      </c>
      <c r="AK411" s="39">
        <v>-0.38581231700000002</v>
      </c>
      <c r="AL411" s="39">
        <v>8.9812509999999998E-2</v>
      </c>
      <c r="AM411" s="39">
        <v>4.5892094000000001E-2</v>
      </c>
      <c r="AN411" s="39">
        <v>-0.19828013</v>
      </c>
      <c r="AO411" s="39">
        <v>0.33058939999999998</v>
      </c>
      <c r="AP411" s="39">
        <v>-0.56342606500000003</v>
      </c>
      <c r="AQ411" s="39">
        <v>-0.80048828400000005</v>
      </c>
      <c r="AR411" s="39">
        <v>-0.37947047299999997</v>
      </c>
      <c r="AS411" s="39">
        <v>-5.838541E-3</v>
      </c>
      <c r="AT411" s="39">
        <v>-0.28111452599999998</v>
      </c>
      <c r="AU411" s="39">
        <v>0.34026963799999999</v>
      </c>
      <c r="AV411" s="39" t="s">
        <v>235</v>
      </c>
      <c r="AW411" s="39" t="s">
        <v>245</v>
      </c>
      <c r="AX411" s="39" t="s">
        <v>231</v>
      </c>
      <c r="AY411" s="39" t="s">
        <v>245</v>
      </c>
    </row>
    <row r="412" spans="1:51" x14ac:dyDescent="0.2">
      <c r="A412" s="40" t="str">
        <f t="shared" si="6"/>
        <v>VFUEQP1</v>
      </c>
      <c r="B412" s="39">
        <v>411</v>
      </c>
      <c r="C412" s="39">
        <v>96</v>
      </c>
      <c r="D412" s="39">
        <v>-0.22152761900000001</v>
      </c>
      <c r="E412" s="39">
        <v>4.7435376000000001E-2</v>
      </c>
      <c r="F412" s="39">
        <v>1.419852439</v>
      </c>
      <c r="G412" s="39">
        <v>-0.31449924699999998</v>
      </c>
      <c r="H412" s="39">
        <v>-0.12855599100000001</v>
      </c>
      <c r="I412" s="39">
        <v>0.15737846999999999</v>
      </c>
      <c r="J412" s="39">
        <v>0.11604948599999999</v>
      </c>
      <c r="K412" s="39">
        <v>0.19870745500000001</v>
      </c>
      <c r="L412" s="39">
        <v>0.39670955400000002</v>
      </c>
      <c r="M412" s="39">
        <v>0.34066036799999999</v>
      </c>
      <c r="N412" s="39">
        <v>0.445766143</v>
      </c>
      <c r="O412" s="39">
        <v>-0.98169761300000002</v>
      </c>
      <c r="P412" s="39">
        <v>-1.0533699999999999</v>
      </c>
      <c r="Q412" s="39">
        <v>-0.87748975600000001</v>
      </c>
      <c r="R412" s="39">
        <v>-0.90299201500000004</v>
      </c>
      <c r="S412" s="39">
        <v>-1.0533699999999999</v>
      </c>
      <c r="T412" s="39">
        <v>-0.68010392099999994</v>
      </c>
      <c r="U412" s="39">
        <v>-0.29932207799999999</v>
      </c>
      <c r="V412" s="39">
        <v>-0.40852048600000002</v>
      </c>
      <c r="W412" s="39">
        <v>-0.16063396499999999</v>
      </c>
      <c r="X412" s="39">
        <v>0.43435847700000002</v>
      </c>
      <c r="Y412" s="39">
        <v>0.27411084400000002</v>
      </c>
      <c r="Z412" s="39">
        <v>0.88666</v>
      </c>
      <c r="AA412" s="39">
        <v>0.576443135</v>
      </c>
      <c r="AB412" s="39">
        <v>0.37144117799999998</v>
      </c>
      <c r="AC412" s="39">
        <v>0.88666</v>
      </c>
      <c r="AD412" s="39">
        <v>-0.52469524099999998</v>
      </c>
      <c r="AE412" s="39">
        <v>-0.63907594899999998</v>
      </c>
      <c r="AF412" s="39">
        <v>-0.44493368300000002</v>
      </c>
      <c r="AG412" s="39">
        <v>-0.38589884000000002</v>
      </c>
      <c r="AH412" s="39">
        <v>-0.44423824099999998</v>
      </c>
      <c r="AI412" s="39">
        <v>-0.28197969299999998</v>
      </c>
      <c r="AJ412" s="39">
        <v>-0.194566136</v>
      </c>
      <c r="AK412" s="39">
        <v>-0.36227057600000001</v>
      </c>
      <c r="AL412" s="39">
        <v>4.3511344E-2</v>
      </c>
      <c r="AM412" s="39">
        <v>0.13124423900000001</v>
      </c>
      <c r="AN412" s="39">
        <v>-2.7514219999999999E-3</v>
      </c>
      <c r="AO412" s="39">
        <v>0.25318538600000001</v>
      </c>
      <c r="AP412" s="39">
        <v>-0.47906598299999997</v>
      </c>
      <c r="AQ412" s="39">
        <v>-0.55755813399999998</v>
      </c>
      <c r="AR412" s="39">
        <v>-0.42812348900000002</v>
      </c>
      <c r="AS412" s="39">
        <v>3.6833944E-2</v>
      </c>
      <c r="AT412" s="39">
        <v>-0.15252385600000001</v>
      </c>
      <c r="AU412" s="39">
        <v>0.232989272</v>
      </c>
      <c r="AV412" s="39">
        <v>1</v>
      </c>
      <c r="AW412" s="39" t="s">
        <v>245</v>
      </c>
      <c r="AX412" s="39" t="s">
        <v>236</v>
      </c>
      <c r="AY412" s="39" t="s">
        <v>245</v>
      </c>
    </row>
    <row r="413" spans="1:51" x14ac:dyDescent="0.2">
      <c r="A413" s="40" t="str">
        <f t="shared" si="6"/>
        <v>VFUEQP2</v>
      </c>
      <c r="B413" s="39">
        <v>412</v>
      </c>
      <c r="C413" s="39">
        <v>93</v>
      </c>
      <c r="D413" s="39">
        <v>-0.29395702200000001</v>
      </c>
      <c r="E413" s="39">
        <v>0.13502261800000001</v>
      </c>
      <c r="F413" s="39">
        <v>7.8866191079999997</v>
      </c>
      <c r="G413" s="39">
        <v>-0.55859649</v>
      </c>
      <c r="H413" s="39">
        <v>-2.9317554999999999E-2</v>
      </c>
      <c r="I413" s="39">
        <v>0.235031457</v>
      </c>
      <c r="J413" s="39">
        <v>0.19311996200000001</v>
      </c>
      <c r="K413" s="39">
        <v>0.27694295200000002</v>
      </c>
      <c r="L413" s="39">
        <v>0.48480043</v>
      </c>
      <c r="M413" s="39">
        <v>0.43945416399999998</v>
      </c>
      <c r="N413" s="39">
        <v>0.52625369600000005</v>
      </c>
      <c r="O413" s="39">
        <v>-1.1390514920000001</v>
      </c>
      <c r="P413" s="39">
        <v>-1.1408755269999999</v>
      </c>
      <c r="Q413" s="39">
        <v>-1.1372274579999999</v>
      </c>
      <c r="R413" s="39">
        <v>-1.1043210400000001</v>
      </c>
      <c r="S413" s="39">
        <v>-1.1732074269999999</v>
      </c>
      <c r="T413" s="39">
        <v>-1.019600788</v>
      </c>
      <c r="U413" s="39">
        <v>-0.27466384199999999</v>
      </c>
      <c r="V413" s="39">
        <v>-0.66562496500000001</v>
      </c>
      <c r="W413" s="39">
        <v>4.6901210999999998E-2</v>
      </c>
      <c r="X413" s="39">
        <v>0.42609449900000002</v>
      </c>
      <c r="Y413" s="39">
        <v>0.27071502600000003</v>
      </c>
      <c r="Z413" s="39">
        <v>0.90600999999999998</v>
      </c>
      <c r="AA413" s="39">
        <v>0.61592110200000005</v>
      </c>
      <c r="AB413" s="39">
        <v>0.40600299499999998</v>
      </c>
      <c r="AC413" s="39">
        <v>0.90600999999999998</v>
      </c>
      <c r="AD413" s="39">
        <v>-0.82312904600000003</v>
      </c>
      <c r="AE413" s="39">
        <v>-1.0190552559999999</v>
      </c>
      <c r="AF413" s="39">
        <v>-0.55661644700000001</v>
      </c>
      <c r="AG413" s="39">
        <v>-0.381405675</v>
      </c>
      <c r="AH413" s="39">
        <v>-0.80692299499999998</v>
      </c>
      <c r="AI413" s="39">
        <v>-0.158441626</v>
      </c>
      <c r="AJ413" s="39">
        <v>-0.13859069800000001</v>
      </c>
      <c r="AK413" s="39">
        <v>-0.57256002299999997</v>
      </c>
      <c r="AL413" s="39">
        <v>0.28612890899999999</v>
      </c>
      <c r="AM413" s="39">
        <v>7.9357465000000002E-2</v>
      </c>
      <c r="AN413" s="39">
        <v>-0.13608847499999999</v>
      </c>
      <c r="AO413" s="39">
        <v>0.880825839</v>
      </c>
      <c r="AP413" s="39">
        <v>-0.66808361800000005</v>
      </c>
      <c r="AQ413" s="39">
        <v>-1.017343377</v>
      </c>
      <c r="AR413" s="39">
        <v>-0.38176315700000002</v>
      </c>
      <c r="AS413" s="39">
        <v>4.9512594E-2</v>
      </c>
      <c r="AT413" s="39">
        <v>-0.21516956300000001</v>
      </c>
      <c r="AU413" s="39">
        <v>0.60984325900000003</v>
      </c>
      <c r="AV413" s="39">
        <v>2</v>
      </c>
      <c r="AW413" s="39" t="s">
        <v>245</v>
      </c>
      <c r="AX413" s="39" t="s">
        <v>236</v>
      </c>
      <c r="AY413" s="39" t="s">
        <v>245</v>
      </c>
    </row>
    <row r="414" spans="1:51" x14ac:dyDescent="0.2">
      <c r="A414" s="40" t="str">
        <f t="shared" si="6"/>
        <v>ZFUEVARtotal</v>
      </c>
      <c r="B414" s="39">
        <v>413</v>
      </c>
      <c r="C414" s="39">
        <v>189</v>
      </c>
      <c r="D414" s="39">
        <v>-0.20284186400000001</v>
      </c>
      <c r="E414" s="39">
        <v>3.4701177E-2</v>
      </c>
      <c r="F414" s="39">
        <v>1.989694479</v>
      </c>
      <c r="G414" s="39">
        <v>-0.270854922</v>
      </c>
      <c r="H414" s="39">
        <v>-0.134828806</v>
      </c>
      <c r="I414" s="39">
        <v>0.120097763</v>
      </c>
      <c r="J414" s="39">
        <v>8.4025151000000006E-2</v>
      </c>
      <c r="K414" s="39">
        <v>0.156170375</v>
      </c>
      <c r="L414" s="39">
        <v>0.34655124199999998</v>
      </c>
      <c r="M414" s="39">
        <v>0.28987092199999998</v>
      </c>
      <c r="N414" s="39">
        <v>0.39518397599999999</v>
      </c>
      <c r="O414" s="39">
        <v>-1.030290889</v>
      </c>
      <c r="P414" s="39">
        <v>-1.21834548</v>
      </c>
      <c r="Q414" s="39">
        <v>-0.98089474399999999</v>
      </c>
      <c r="R414" s="39">
        <v>-0.98753906599999997</v>
      </c>
      <c r="S414" s="39">
        <v>-1.1260193590000001</v>
      </c>
      <c r="T414" s="39">
        <v>-0.65165026400000003</v>
      </c>
      <c r="U414" s="39">
        <v>-0.15170836100000001</v>
      </c>
      <c r="V414" s="39">
        <v>-0.20882735599999999</v>
      </c>
      <c r="W414" s="39">
        <v>-8.3653474000000005E-2</v>
      </c>
      <c r="X414" s="39">
        <v>0.262963683</v>
      </c>
      <c r="Y414" s="39">
        <v>0.22262415099999999</v>
      </c>
      <c r="Z414" s="39">
        <v>0.45690999999999998</v>
      </c>
      <c r="AA414" s="39">
        <v>0.31199019099999997</v>
      </c>
      <c r="AB414" s="39">
        <v>0.24523102899999999</v>
      </c>
      <c r="AC414" s="39">
        <v>0.45690999999999998</v>
      </c>
      <c r="AD414" s="39">
        <v>-0.49552823899999998</v>
      </c>
      <c r="AE414" s="39">
        <v>-0.54452103699999999</v>
      </c>
      <c r="AF414" s="39">
        <v>-0.417965527</v>
      </c>
      <c r="AG414" s="39">
        <v>-0.222105469</v>
      </c>
      <c r="AH414" s="39">
        <v>-0.33976931599999999</v>
      </c>
      <c r="AI414" s="39">
        <v>-0.184180602</v>
      </c>
      <c r="AJ414" s="39">
        <v>-6.7085632000000006E-2</v>
      </c>
      <c r="AK414" s="39">
        <v>-0.14286280500000001</v>
      </c>
      <c r="AL414" s="39">
        <v>-2.9510418E-2</v>
      </c>
      <c r="AM414" s="39">
        <v>0.112585553</v>
      </c>
      <c r="AN414" s="39">
        <v>-1.3231118E-2</v>
      </c>
      <c r="AO414" s="39">
        <v>0.18901601000000001</v>
      </c>
      <c r="AP414" s="39">
        <v>-0.444241202</v>
      </c>
      <c r="AQ414" s="39">
        <v>-0.49818214199999999</v>
      </c>
      <c r="AR414" s="39">
        <v>-0.34859119399999999</v>
      </c>
      <c r="AS414" s="39">
        <v>4.6203126999999997E-2</v>
      </c>
      <c r="AT414" s="39">
        <v>-4.6278884999999999E-2</v>
      </c>
      <c r="AU414" s="39">
        <v>0.17510400800000001</v>
      </c>
      <c r="AV414" s="39" t="s">
        <v>224</v>
      </c>
      <c r="AW414" s="39" t="s">
        <v>246</v>
      </c>
      <c r="AX414" s="39" t="s">
        <v>0</v>
      </c>
      <c r="AY414" s="39" t="s">
        <v>246</v>
      </c>
    </row>
    <row r="415" spans="1:51" x14ac:dyDescent="0.2">
      <c r="A415" s="40" t="str">
        <f t="shared" si="6"/>
        <v>ZFUGEDAD6-11m</v>
      </c>
      <c r="B415" s="39">
        <v>414</v>
      </c>
      <c r="C415" s="39">
        <v>62</v>
      </c>
      <c r="D415" s="39">
        <v>-0.52109172299999995</v>
      </c>
      <c r="E415" s="39">
        <v>5.9201413000000001E-2</v>
      </c>
      <c r="F415" s="39">
        <v>2.083044364</v>
      </c>
      <c r="G415" s="39">
        <v>-0.63712436100000003</v>
      </c>
      <c r="H415" s="39">
        <v>-0.40505908600000001</v>
      </c>
      <c r="I415" s="39">
        <v>0.110199753</v>
      </c>
      <c r="J415" s="39">
        <v>7.2356487999999997E-2</v>
      </c>
      <c r="K415" s="39">
        <v>0.148043017</v>
      </c>
      <c r="L415" s="39">
        <v>0.331963481</v>
      </c>
      <c r="M415" s="39">
        <v>0.26899161300000002</v>
      </c>
      <c r="N415" s="39">
        <v>0.38476358599999999</v>
      </c>
      <c r="O415" s="39">
        <v>-1.2006419850000001</v>
      </c>
      <c r="P415" s="39">
        <v>-1.2332799999999999</v>
      </c>
      <c r="Q415" s="39">
        <v>-1.0302520900000001</v>
      </c>
      <c r="R415" s="39">
        <v>-1.1152355759999999</v>
      </c>
      <c r="S415" s="39">
        <v>-1.2332799999999999</v>
      </c>
      <c r="T415" s="39">
        <v>-1.014163199</v>
      </c>
      <c r="U415" s="39">
        <v>-0.50278468300000001</v>
      </c>
      <c r="V415" s="39">
        <v>-0.59891234199999999</v>
      </c>
      <c r="W415" s="39">
        <v>-0.38424283399999998</v>
      </c>
      <c r="X415" s="39">
        <v>-4.9244741000000002E-2</v>
      </c>
      <c r="Y415" s="39">
        <v>-0.14380048200000001</v>
      </c>
      <c r="Z415" s="39">
        <v>0.192</v>
      </c>
      <c r="AA415" s="39">
        <v>0.105803598</v>
      </c>
      <c r="AB415" s="39">
        <v>-0.139394247</v>
      </c>
      <c r="AC415" s="39">
        <v>0.192</v>
      </c>
      <c r="AD415" s="39">
        <v>-0.93692741199999996</v>
      </c>
      <c r="AE415" s="39">
        <v>-1.0905603749999999</v>
      </c>
      <c r="AF415" s="39">
        <v>-0.56200868199999998</v>
      </c>
      <c r="AG415" s="39">
        <v>-0.55220172000000001</v>
      </c>
      <c r="AH415" s="39">
        <v>-0.94900544399999998</v>
      </c>
      <c r="AI415" s="39">
        <v>-0.47750944400000001</v>
      </c>
      <c r="AJ415" s="39">
        <v>-0.48073264399999999</v>
      </c>
      <c r="AK415" s="39">
        <v>-0.50164604499999998</v>
      </c>
      <c r="AL415" s="39">
        <v>-0.36978093899999998</v>
      </c>
      <c r="AM415" s="39">
        <v>-0.20735690500000001</v>
      </c>
      <c r="AN415" s="39">
        <v>-0.39170312800000001</v>
      </c>
      <c r="AO415" s="39">
        <v>-0.116669179</v>
      </c>
      <c r="AP415" s="39">
        <v>-0.68219648200000005</v>
      </c>
      <c r="AQ415" s="39">
        <v>-1.011679107</v>
      </c>
      <c r="AR415" s="39">
        <v>-0.55267814199999998</v>
      </c>
      <c r="AS415" s="39">
        <v>-0.33643160799999999</v>
      </c>
      <c r="AT415" s="39">
        <v>-0.475411845</v>
      </c>
      <c r="AU415" s="39">
        <v>-0.14227494900000001</v>
      </c>
      <c r="AV415" s="39" t="s">
        <v>13</v>
      </c>
      <c r="AW415" s="39" t="s">
        <v>246</v>
      </c>
      <c r="AX415" s="39" t="s">
        <v>225</v>
      </c>
      <c r="AY415" s="39" t="s">
        <v>246</v>
      </c>
    </row>
    <row r="416" spans="1:51" x14ac:dyDescent="0.2">
      <c r="A416" s="40" t="str">
        <f t="shared" si="6"/>
        <v>ZFUGEDAD12-17m</v>
      </c>
      <c r="B416" s="39">
        <v>415</v>
      </c>
      <c r="C416" s="39">
        <v>79</v>
      </c>
      <c r="D416" s="39">
        <v>-0.12152695600000001</v>
      </c>
      <c r="E416" s="39">
        <v>2.4872588000000001E-2</v>
      </c>
      <c r="F416" s="39">
        <v>0.64843730700000002</v>
      </c>
      <c r="G416" s="39">
        <v>-0.170276333</v>
      </c>
      <c r="H416" s="39">
        <v>-7.2777579999999994E-2</v>
      </c>
      <c r="I416" s="39">
        <v>7.8899046E-2</v>
      </c>
      <c r="J416" s="39">
        <v>4.2293955000000001E-2</v>
      </c>
      <c r="K416" s="39">
        <v>0.11550413599999999</v>
      </c>
      <c r="L416" s="39">
        <v>0.28088973900000003</v>
      </c>
      <c r="M416" s="39">
        <v>0.20565494200000001</v>
      </c>
      <c r="N416" s="39">
        <v>0.339858995</v>
      </c>
      <c r="O416" s="39">
        <v>-0.58409800999999995</v>
      </c>
      <c r="P416" s="39">
        <v>-1.0311699999999999</v>
      </c>
      <c r="Q416" s="39">
        <v>-0.50331983499999999</v>
      </c>
      <c r="R416" s="39">
        <v>-0.55123057799999997</v>
      </c>
      <c r="S416" s="39">
        <v>-1.0311699999999999</v>
      </c>
      <c r="T416" s="39">
        <v>-0.46325370100000002</v>
      </c>
      <c r="U416" s="39">
        <v>-0.119938592</v>
      </c>
      <c r="V416" s="39">
        <v>-0.20524446599999999</v>
      </c>
      <c r="W416" s="39">
        <v>-4.0766140999999999E-2</v>
      </c>
      <c r="X416" s="39">
        <v>0.29673141400000003</v>
      </c>
      <c r="Y416" s="39">
        <v>0.17505979299999999</v>
      </c>
      <c r="Z416" s="39">
        <v>0.45690999999999998</v>
      </c>
      <c r="AA416" s="39">
        <v>0.30995632099999998</v>
      </c>
      <c r="AB416" s="39">
        <v>0.255564022</v>
      </c>
      <c r="AC416" s="39">
        <v>0.45690999999999998</v>
      </c>
      <c r="AD416" s="39">
        <v>-0.356706301</v>
      </c>
      <c r="AE416" s="39">
        <v>-0.44773435700000003</v>
      </c>
      <c r="AF416" s="39">
        <v>-0.29808839799999998</v>
      </c>
      <c r="AG416" s="39">
        <v>-0.19742659600000001</v>
      </c>
      <c r="AH416" s="39">
        <v>-0.26927405199999999</v>
      </c>
      <c r="AI416" s="39">
        <v>-0.149653062</v>
      </c>
      <c r="AJ416" s="39">
        <v>-4.3300142E-2</v>
      </c>
      <c r="AK416" s="39">
        <v>-0.1154391</v>
      </c>
      <c r="AL416" s="39">
        <v>2.1093602999999999E-2</v>
      </c>
      <c r="AM416" s="39">
        <v>0.13890823799999999</v>
      </c>
      <c r="AN416" s="39">
        <v>5.7995124000000002E-2</v>
      </c>
      <c r="AO416" s="39">
        <v>0.23231433600000001</v>
      </c>
      <c r="AP416" s="39">
        <v>-0.33132540999999999</v>
      </c>
      <c r="AQ416" s="39">
        <v>-0.44416021999999999</v>
      </c>
      <c r="AR416" s="39">
        <v>-0.21457291000000001</v>
      </c>
      <c r="AS416" s="39">
        <v>9.5865408999999999E-2</v>
      </c>
      <c r="AT416" s="39">
        <v>9.5198899999999996E-3</v>
      </c>
      <c r="AU416" s="39">
        <v>0.17064111900000001</v>
      </c>
      <c r="AV416" s="39" t="s">
        <v>14</v>
      </c>
      <c r="AW416" s="39" t="s">
        <v>246</v>
      </c>
      <c r="AX416" s="39" t="s">
        <v>225</v>
      </c>
      <c r="AY416" s="39" t="s">
        <v>246</v>
      </c>
    </row>
    <row r="417" spans="1:51" x14ac:dyDescent="0.2">
      <c r="A417" s="40" t="str">
        <f t="shared" si="6"/>
        <v>ZFUGEDAD18-23m</v>
      </c>
      <c r="B417" s="39">
        <v>416</v>
      </c>
      <c r="C417" s="39">
        <v>48</v>
      </c>
      <c r="D417" s="39">
        <v>1.3575794E-2</v>
      </c>
      <c r="E417" s="39">
        <v>2.8503789000000002E-2</v>
      </c>
      <c r="F417" s="39">
        <v>1.275814241</v>
      </c>
      <c r="G417" s="39">
        <v>-4.2290606000000001E-2</v>
      </c>
      <c r="H417" s="39">
        <v>6.9442193999999999E-2</v>
      </c>
      <c r="I417" s="39">
        <v>3.2040012E-2</v>
      </c>
      <c r="J417" s="39">
        <v>1.8407159999999999E-2</v>
      </c>
      <c r="K417" s="39">
        <v>4.5672864000000001E-2</v>
      </c>
      <c r="L417" s="39">
        <v>0.178997241</v>
      </c>
      <c r="M417" s="39">
        <v>0.13567298999999999</v>
      </c>
      <c r="N417" s="39">
        <v>0.21371210600000001</v>
      </c>
      <c r="O417" s="39">
        <v>-0.34983185</v>
      </c>
      <c r="P417" s="39">
        <v>-0.53002000000000005</v>
      </c>
      <c r="Q417" s="39">
        <v>-0.21119571400000001</v>
      </c>
      <c r="R417" s="39">
        <v>-0.25595428100000001</v>
      </c>
      <c r="S417" s="39">
        <v>-0.53002000000000005</v>
      </c>
      <c r="T417" s="39">
        <v>-0.20796571999999999</v>
      </c>
      <c r="U417" s="39">
        <v>-2.2303828000000001E-2</v>
      </c>
      <c r="V417" s="39">
        <v>-5.9623567000000002E-2</v>
      </c>
      <c r="W417" s="39">
        <v>4.6679393999999999E-2</v>
      </c>
      <c r="X417" s="39">
        <v>0.258602043</v>
      </c>
      <c r="Y417" s="39">
        <v>0.22964515199999999</v>
      </c>
      <c r="Z417" s="39">
        <v>0.33600999999999998</v>
      </c>
      <c r="AA417" s="39">
        <v>0.31773016399999998</v>
      </c>
      <c r="AB417" s="39">
        <v>0.23246124700000001</v>
      </c>
      <c r="AC417" s="39">
        <v>0.33600999999999998</v>
      </c>
      <c r="AD417" s="39">
        <v>-0.10339927</v>
      </c>
      <c r="AE417" s="39">
        <v>-0.20762947700000001</v>
      </c>
      <c r="AF417" s="39">
        <v>-8.1368157999999996E-2</v>
      </c>
      <c r="AG417" s="39">
        <v>-5.0721437000000001E-2</v>
      </c>
      <c r="AH417" s="39">
        <v>-8.5536882999999994E-2</v>
      </c>
      <c r="AI417" s="39">
        <v>-7.5335109999999997E-3</v>
      </c>
      <c r="AJ417" s="39">
        <v>4.6270739999999998E-2</v>
      </c>
      <c r="AK417" s="39">
        <v>-4.6402674999999997E-2</v>
      </c>
      <c r="AL417" s="39">
        <v>0.154053249</v>
      </c>
      <c r="AM417" s="39">
        <v>0.201100794</v>
      </c>
      <c r="AN417" s="39">
        <v>7.0422655000000001E-2</v>
      </c>
      <c r="AO417" s="39">
        <v>0.24063542099999999</v>
      </c>
      <c r="AP417" s="39">
        <v>-8.7324808000000004E-2</v>
      </c>
      <c r="AQ417" s="39">
        <v>-0.195269688</v>
      </c>
      <c r="AR417" s="39">
        <v>-6.2383622999999999E-2</v>
      </c>
      <c r="AS417" s="39">
        <v>0.14991871400000001</v>
      </c>
      <c r="AT417" s="39">
        <v>4.6843234999999997E-2</v>
      </c>
      <c r="AU417" s="39">
        <v>0.23012228200000001</v>
      </c>
      <c r="AV417" s="39" t="s">
        <v>15</v>
      </c>
      <c r="AW417" s="39" t="s">
        <v>246</v>
      </c>
      <c r="AX417" s="39" t="s">
        <v>225</v>
      </c>
      <c r="AY417" s="39" t="s">
        <v>246</v>
      </c>
    </row>
    <row r="418" spans="1:51" x14ac:dyDescent="0.2">
      <c r="A418" s="40" t="str">
        <f t="shared" si="6"/>
        <v>ZFUSexoM</v>
      </c>
      <c r="B418" s="39">
        <v>417</v>
      </c>
      <c r="C418" s="39">
        <v>92</v>
      </c>
      <c r="D418" s="39">
        <v>-0.21397243699999999</v>
      </c>
      <c r="E418" s="39">
        <v>4.7838299000000001E-2</v>
      </c>
      <c r="F418" s="39">
        <v>1.7755740179999999</v>
      </c>
      <c r="G418" s="39">
        <v>-0.30773378000000001</v>
      </c>
      <c r="H418" s="39">
        <v>-0.120211094</v>
      </c>
      <c r="I418" s="39">
        <v>0.124640416</v>
      </c>
      <c r="J418" s="39">
        <v>8.9862105999999997E-2</v>
      </c>
      <c r="K418" s="39">
        <v>0.15941872600000001</v>
      </c>
      <c r="L418" s="39">
        <v>0.35304449599999999</v>
      </c>
      <c r="M418" s="39">
        <v>0.29977008900000002</v>
      </c>
      <c r="N418" s="39">
        <v>0.39927274699999998</v>
      </c>
      <c r="O418" s="39">
        <v>-1.1201677409999999</v>
      </c>
      <c r="P418" s="39">
        <v>-1.2332799999999999</v>
      </c>
      <c r="Q418" s="39">
        <v>-0.95562737900000005</v>
      </c>
      <c r="R418" s="39">
        <v>-1.035002768</v>
      </c>
      <c r="S418" s="39">
        <v>-1.2236637610000001</v>
      </c>
      <c r="T418" s="39">
        <v>-0.67956679399999997</v>
      </c>
      <c r="U418" s="39">
        <v>-0.19062616800000001</v>
      </c>
      <c r="V418" s="39">
        <v>-0.25218698499999997</v>
      </c>
      <c r="W418" s="39">
        <v>-8.2488175999999996E-2</v>
      </c>
      <c r="X418" s="39">
        <v>0.27261727000000002</v>
      </c>
      <c r="Y418" s="39">
        <v>0.17280479300000001</v>
      </c>
      <c r="Z418" s="39">
        <v>0.41994999999999999</v>
      </c>
      <c r="AA418" s="39">
        <v>0.32104976200000002</v>
      </c>
      <c r="AB418" s="39">
        <v>0.22471232599999999</v>
      </c>
      <c r="AC418" s="39">
        <v>0.41994999999999999</v>
      </c>
      <c r="AD418" s="39">
        <v>-0.49703915900000001</v>
      </c>
      <c r="AE418" s="39">
        <v>-0.550038256</v>
      </c>
      <c r="AF418" s="39">
        <v>-0.44586646000000002</v>
      </c>
      <c r="AG418" s="39">
        <v>-0.26364870400000001</v>
      </c>
      <c r="AH418" s="39">
        <v>-0.40690404800000002</v>
      </c>
      <c r="AI418" s="39">
        <v>-0.11876467</v>
      </c>
      <c r="AJ418" s="39">
        <v>-7.4823804999999993E-2</v>
      </c>
      <c r="AK418" s="39">
        <v>-0.19157155200000001</v>
      </c>
      <c r="AL418" s="39">
        <v>-3.0679072000000002E-2</v>
      </c>
      <c r="AM418" s="39">
        <v>8.4339365999999999E-2</v>
      </c>
      <c r="AN418" s="39">
        <v>-4.5425880000000002E-2</v>
      </c>
      <c r="AO418" s="39">
        <v>0.22445805899999999</v>
      </c>
      <c r="AP418" s="39">
        <v>-0.45449467300000002</v>
      </c>
      <c r="AQ418" s="39">
        <v>-0.50438472700000003</v>
      </c>
      <c r="AR418" s="39">
        <v>-0.35202679599999998</v>
      </c>
      <c r="AS418" s="39">
        <v>2.1109065999999999E-2</v>
      </c>
      <c r="AT418" s="39">
        <v>-6.5191004999999996E-2</v>
      </c>
      <c r="AU418" s="39">
        <v>0.18038799</v>
      </c>
      <c r="AV418" s="39" t="s">
        <v>16</v>
      </c>
      <c r="AW418" s="39" t="s">
        <v>246</v>
      </c>
      <c r="AX418" s="39" t="s">
        <v>226</v>
      </c>
      <c r="AY418" s="39" t="s">
        <v>246</v>
      </c>
    </row>
    <row r="419" spans="1:51" x14ac:dyDescent="0.2">
      <c r="A419" s="40" t="str">
        <f t="shared" si="6"/>
        <v>ZFUSexoF</v>
      </c>
      <c r="B419" s="39">
        <v>418</v>
      </c>
      <c r="C419" s="39">
        <v>97</v>
      </c>
      <c r="D419" s="39">
        <v>-0.19272742700000001</v>
      </c>
      <c r="E419" s="39">
        <v>5.7761288000000001E-2</v>
      </c>
      <c r="F419" s="39">
        <v>2.9017885670000001</v>
      </c>
      <c r="G419" s="39">
        <v>-0.30593747100000002</v>
      </c>
      <c r="H419" s="39">
        <v>-7.9517381999999998E-2</v>
      </c>
      <c r="I419" s="39">
        <v>0.116979149</v>
      </c>
      <c r="J419" s="39">
        <v>5.6776038000000001E-2</v>
      </c>
      <c r="K419" s="39">
        <v>0.17718226100000001</v>
      </c>
      <c r="L419" s="39">
        <v>0.34202214800000003</v>
      </c>
      <c r="M419" s="39">
        <v>0.23827722900000001</v>
      </c>
      <c r="N419" s="39">
        <v>0.42093023299999999</v>
      </c>
      <c r="O419" s="39">
        <v>-1.011463384</v>
      </c>
      <c r="P419" s="39">
        <v>-1.0311699999999999</v>
      </c>
      <c r="Q419" s="39">
        <v>-0.97407027499999999</v>
      </c>
      <c r="R419" s="39">
        <v>-0.98649664299999995</v>
      </c>
      <c r="S419" s="39">
        <v>-1.0311699999999999</v>
      </c>
      <c r="T419" s="39">
        <v>-0.59741740700000001</v>
      </c>
      <c r="U419" s="39">
        <v>-0.15309708399999999</v>
      </c>
      <c r="V419" s="39">
        <v>-0.224639212</v>
      </c>
      <c r="W419" s="39">
        <v>-5.0609068E-2</v>
      </c>
      <c r="X419" s="39">
        <v>0.25370968900000002</v>
      </c>
      <c r="Y419" s="39">
        <v>0.229699717</v>
      </c>
      <c r="Z419" s="39">
        <v>0.45690999999999998</v>
      </c>
      <c r="AA419" s="39">
        <v>0.27180000500000001</v>
      </c>
      <c r="AB419" s="39">
        <v>0.240216759</v>
      </c>
      <c r="AC419" s="39">
        <v>0.45690999999999998</v>
      </c>
      <c r="AD419" s="39">
        <v>-0.50659950799999998</v>
      </c>
      <c r="AE419" s="39">
        <v>-0.64291929999999997</v>
      </c>
      <c r="AF419" s="39">
        <v>-0.307273407</v>
      </c>
      <c r="AG419" s="39">
        <v>-0.218081786</v>
      </c>
      <c r="AH419" s="39">
        <v>-0.30757048599999998</v>
      </c>
      <c r="AI419" s="39">
        <v>-0.160558583</v>
      </c>
      <c r="AJ419" s="39">
        <v>-6.8911401999999997E-2</v>
      </c>
      <c r="AK419" s="39">
        <v>-0.163254447</v>
      </c>
      <c r="AL419" s="39">
        <v>1.714761E-3</v>
      </c>
      <c r="AM419" s="39">
        <v>0.13173826799999999</v>
      </c>
      <c r="AN419" s="39">
        <v>-8.8136140000000009E-3</v>
      </c>
      <c r="AO419" s="39">
        <v>0.22601264300000001</v>
      </c>
      <c r="AP419" s="39">
        <v>-0.42090629699999998</v>
      </c>
      <c r="AQ419" s="39">
        <v>-0.55260906499999995</v>
      </c>
      <c r="AR419" s="39">
        <v>-0.25953637299999999</v>
      </c>
      <c r="AS419" s="39">
        <v>4.6499059000000002E-2</v>
      </c>
      <c r="AT419" s="39">
        <v>-5.0398624000000003E-2</v>
      </c>
      <c r="AU419" s="39">
        <v>0.213407758</v>
      </c>
      <c r="AV419" s="39" t="s">
        <v>17</v>
      </c>
      <c r="AW419" s="39" t="s">
        <v>246</v>
      </c>
      <c r="AX419" s="39" t="s">
        <v>226</v>
      </c>
      <c r="AY419" s="39" t="s">
        <v>246</v>
      </c>
    </row>
    <row r="420" spans="1:51" x14ac:dyDescent="0.2">
      <c r="A420" s="40" t="str">
        <f t="shared" si="6"/>
        <v>ZFUEstratoAlto</v>
      </c>
      <c r="B420" s="39">
        <v>419</v>
      </c>
      <c r="C420" s="39">
        <v>35</v>
      </c>
      <c r="D420" s="39">
        <v>-0.13895091400000001</v>
      </c>
      <c r="E420" s="39">
        <v>5.6071045999999999E-2</v>
      </c>
      <c r="F420" s="39">
        <v>1.420785636</v>
      </c>
      <c r="G420" s="39">
        <v>-0.24884814499999999</v>
      </c>
      <c r="H420" s="39">
        <v>-2.9053682000000001E-2</v>
      </c>
      <c r="I420" s="39">
        <v>8.1644699000000001E-2</v>
      </c>
      <c r="J420" s="39">
        <v>6.0224135999999998E-2</v>
      </c>
      <c r="K420" s="39">
        <v>0.103065262</v>
      </c>
      <c r="L420" s="39">
        <v>0.28573536599999999</v>
      </c>
      <c r="M420" s="39">
        <v>0.24540606400000001</v>
      </c>
      <c r="N420" s="39">
        <v>0.32103778999999999</v>
      </c>
      <c r="O420" s="39">
        <v>-0.75962462500000005</v>
      </c>
      <c r="P420" s="39">
        <v>-0.78844000000000003</v>
      </c>
      <c r="Q420" s="39">
        <v>-0.62914742800000001</v>
      </c>
      <c r="R420" s="39">
        <v>-0.643058193</v>
      </c>
      <c r="S420" s="39">
        <v>-0.78844000000000003</v>
      </c>
      <c r="T420" s="39">
        <v>-0.61226542900000003</v>
      </c>
      <c r="U420" s="39">
        <v>-0.11522605</v>
      </c>
      <c r="V420" s="39">
        <v>-0.22118364900000001</v>
      </c>
      <c r="W420" s="39">
        <v>-1.3211343E-2</v>
      </c>
      <c r="X420" s="39">
        <v>0.25682170900000001</v>
      </c>
      <c r="Y420" s="39">
        <v>0.16454102200000001</v>
      </c>
      <c r="Z420" s="39">
        <v>0.34400999999999998</v>
      </c>
      <c r="AA420" s="39">
        <v>0.31605433500000002</v>
      </c>
      <c r="AB420" s="39">
        <v>0.202111756</v>
      </c>
      <c r="AC420" s="39">
        <v>0.34400999999999998</v>
      </c>
      <c r="AD420" s="39">
        <v>-0.40690269499999998</v>
      </c>
      <c r="AE420" s="39">
        <v>-0.60816616300000004</v>
      </c>
      <c r="AF420" s="39">
        <v>-0.22460756600000001</v>
      </c>
      <c r="AG420" s="39">
        <v>-0.19640427699999999</v>
      </c>
      <c r="AH420" s="39">
        <v>-0.271671106</v>
      </c>
      <c r="AI420" s="39">
        <v>-0.110274017</v>
      </c>
      <c r="AJ420" s="39">
        <v>-4.7389941999999997E-2</v>
      </c>
      <c r="AK420" s="39">
        <v>-0.17695171700000001</v>
      </c>
      <c r="AL420" s="39">
        <v>6.1597719000000002E-2</v>
      </c>
      <c r="AM420" s="39">
        <v>9.3007338999999994E-2</v>
      </c>
      <c r="AN420" s="39">
        <v>-6.7839865999999999E-2</v>
      </c>
      <c r="AO420" s="39">
        <v>0.34400999999999998</v>
      </c>
      <c r="AP420" s="39">
        <v>-0.29776554999999999</v>
      </c>
      <c r="AQ420" s="39">
        <v>-0.58220574300000005</v>
      </c>
      <c r="AR420" s="39">
        <v>-0.20814721899999999</v>
      </c>
      <c r="AS420" s="39">
        <v>3.3318457000000003E-2</v>
      </c>
      <c r="AT420" s="39">
        <v>-0.115229205</v>
      </c>
      <c r="AU420" s="39">
        <v>0.34400999999999998</v>
      </c>
      <c r="AV420" s="39" t="s">
        <v>7</v>
      </c>
      <c r="AW420" s="39" t="s">
        <v>246</v>
      </c>
      <c r="AX420" s="39" t="s">
        <v>227</v>
      </c>
      <c r="AY420" s="39" t="s">
        <v>246</v>
      </c>
    </row>
    <row r="421" spans="1:51" x14ac:dyDescent="0.2">
      <c r="A421" s="40" t="str">
        <f t="shared" si="6"/>
        <v>ZFUEstratoMedio Alto</v>
      </c>
      <c r="B421" s="39">
        <v>420</v>
      </c>
      <c r="C421" s="39">
        <v>48</v>
      </c>
      <c r="D421" s="39">
        <v>-0.231267419</v>
      </c>
      <c r="E421" s="39">
        <v>5.6803039999999999E-2</v>
      </c>
      <c r="F421" s="39">
        <v>1.305428788</v>
      </c>
      <c r="G421" s="39">
        <v>-0.34259933199999998</v>
      </c>
      <c r="H421" s="39">
        <v>-0.119935507</v>
      </c>
      <c r="I421" s="39">
        <v>0.121944655</v>
      </c>
      <c r="J421" s="39">
        <v>5.7908350999999997E-2</v>
      </c>
      <c r="K421" s="39">
        <v>0.185980959</v>
      </c>
      <c r="L421" s="39">
        <v>0.34920574799999998</v>
      </c>
      <c r="M421" s="39">
        <v>0.24064153999999999</v>
      </c>
      <c r="N421" s="39">
        <v>0.43125509699999998</v>
      </c>
      <c r="O421" s="39">
        <v>-1.0555523179999999</v>
      </c>
      <c r="P421" s="39">
        <v>-1.0994200000000001</v>
      </c>
      <c r="Q421" s="39">
        <v>-1.0174647480000001</v>
      </c>
      <c r="R421" s="39">
        <v>-1.0302511649999999</v>
      </c>
      <c r="S421" s="39">
        <v>-1.0994200000000001</v>
      </c>
      <c r="T421" s="39">
        <v>-0.92050026200000001</v>
      </c>
      <c r="U421" s="39">
        <v>-0.183729167</v>
      </c>
      <c r="V421" s="39">
        <v>-0.27221348699999998</v>
      </c>
      <c r="W421" s="39">
        <v>-9.5043596999999994E-2</v>
      </c>
      <c r="X421" s="39">
        <v>0.229881428</v>
      </c>
      <c r="Y421" s="39">
        <v>0.12898599799999999</v>
      </c>
      <c r="Z421" s="39">
        <v>0.26763999999999999</v>
      </c>
      <c r="AA421" s="39">
        <v>0.244208279</v>
      </c>
      <c r="AB421" s="39">
        <v>0.20633000400000001</v>
      </c>
      <c r="AC421" s="39">
        <v>0.26763999999999999</v>
      </c>
      <c r="AD421" s="39">
        <v>-0.49818610699999999</v>
      </c>
      <c r="AE421" s="39">
        <v>-0.66140485299999996</v>
      </c>
      <c r="AF421" s="39">
        <v>-0.417533565</v>
      </c>
      <c r="AG421" s="39">
        <v>-0.247898012</v>
      </c>
      <c r="AH421" s="39">
        <v>-0.32096982400000001</v>
      </c>
      <c r="AI421" s="39">
        <v>-0.19476416899999999</v>
      </c>
      <c r="AJ421" s="39">
        <v>-0.10028877</v>
      </c>
      <c r="AK421" s="39">
        <v>-0.19577064699999999</v>
      </c>
      <c r="AL421" s="39">
        <v>-1.0894253E-2</v>
      </c>
      <c r="AM421" s="39">
        <v>5.5246742000000001E-2</v>
      </c>
      <c r="AN421" s="39">
        <v>-9.2566983000000005E-2</v>
      </c>
      <c r="AO421" s="39">
        <v>0.25584844000000001</v>
      </c>
      <c r="AP421" s="39">
        <v>-0.47571631599999997</v>
      </c>
      <c r="AQ421" s="39">
        <v>-0.49875715999999998</v>
      </c>
      <c r="AR421" s="39">
        <v>-0.37268607199999998</v>
      </c>
      <c r="AS421" s="39">
        <v>-1.4087574E-2</v>
      </c>
      <c r="AT421" s="39">
        <v>-0.12397335800000001</v>
      </c>
      <c r="AU421" s="39">
        <v>0.20988209199999999</v>
      </c>
      <c r="AV421" s="39" t="s">
        <v>8</v>
      </c>
      <c r="AW421" s="39" t="s">
        <v>246</v>
      </c>
      <c r="AX421" s="39" t="s">
        <v>227</v>
      </c>
      <c r="AY421" s="39" t="s">
        <v>246</v>
      </c>
    </row>
    <row r="422" spans="1:51" x14ac:dyDescent="0.2">
      <c r="A422" s="40" t="str">
        <f t="shared" si="6"/>
        <v>ZFUEstratoMedio</v>
      </c>
      <c r="B422" s="39">
        <v>421</v>
      </c>
      <c r="C422" s="39">
        <v>9</v>
      </c>
      <c r="D422" s="39">
        <v>4.8495402999999999E-2</v>
      </c>
      <c r="E422" s="39">
        <v>1.7345189E-2</v>
      </c>
      <c r="F422" s="39">
        <v>3.7785315E-2</v>
      </c>
      <c r="G422" s="39">
        <v>1.4499458E-2</v>
      </c>
      <c r="H422" s="39">
        <v>8.2491349000000005E-2</v>
      </c>
      <c r="I422" s="39">
        <v>7.3051774E-2</v>
      </c>
      <c r="J422" s="39">
        <v>-8.8352880000000002E-3</v>
      </c>
      <c r="K422" s="39">
        <v>0.154938836</v>
      </c>
      <c r="L422" s="39">
        <v>0.27028091700000001</v>
      </c>
      <c r="M422" s="39" t="s">
        <v>234</v>
      </c>
      <c r="N422" s="39">
        <v>0.39362270799999999</v>
      </c>
      <c r="O422" s="39">
        <v>-0.53564000000000001</v>
      </c>
      <c r="P422" s="39">
        <v>-0.53564000000000001</v>
      </c>
      <c r="Q422" s="39">
        <v>-0.32019683500000001</v>
      </c>
      <c r="R422" s="39">
        <v>-0.53564000000000001</v>
      </c>
      <c r="S422" s="39">
        <v>-0.53564000000000001</v>
      </c>
      <c r="T422" s="39">
        <v>-0.25244376800000001</v>
      </c>
      <c r="U422" s="39">
        <v>6.5689999999999998E-2</v>
      </c>
      <c r="V422" s="39">
        <v>-2.4336936999999999E-2</v>
      </c>
      <c r="W422" s="39">
        <v>0.161181348</v>
      </c>
      <c r="X422" s="39">
        <v>0.31075723199999999</v>
      </c>
      <c r="Y422" s="39">
        <v>0.256264675</v>
      </c>
      <c r="Z422" s="39">
        <v>0.31680000000000003</v>
      </c>
      <c r="AA422" s="39">
        <v>0.31317433900000002</v>
      </c>
      <c r="AB422" s="39">
        <v>0.26754631499999998</v>
      </c>
      <c r="AC422" s="39">
        <v>0.31680000000000003</v>
      </c>
      <c r="AD422" s="39">
        <v>-0.233159328</v>
      </c>
      <c r="AE422" s="39">
        <v>-0.53564000000000001</v>
      </c>
      <c r="AF422" s="39">
        <v>-3.3519220000000002E-2</v>
      </c>
      <c r="AG422" s="39">
        <v>1.1397688E-2</v>
      </c>
      <c r="AH422" s="39">
        <v>1.1397688E-2</v>
      </c>
      <c r="AI422" s="39">
        <v>1.1397688E-2</v>
      </c>
      <c r="AJ422" s="39">
        <v>0.122706378</v>
      </c>
      <c r="AK422" s="39">
        <v>5.0827369999999997E-2</v>
      </c>
      <c r="AL422" s="39">
        <v>0.22260423200000001</v>
      </c>
      <c r="AM422" s="39">
        <v>0.25305360100000002</v>
      </c>
      <c r="AN422" s="39">
        <v>6.9509065999999994E-2</v>
      </c>
      <c r="AO422" s="39">
        <v>0.31680000000000003</v>
      </c>
      <c r="AP422" s="39">
        <v>-0.130400773</v>
      </c>
      <c r="AQ422" s="39">
        <v>-0.53564000000000001</v>
      </c>
      <c r="AR422" s="39">
        <v>7.8643096999999995E-2</v>
      </c>
      <c r="AS422" s="39">
        <v>0.225654881</v>
      </c>
      <c r="AT422" s="39">
        <v>-5.9541954000000001E-2</v>
      </c>
      <c r="AU422" s="39">
        <v>0.31680000000000003</v>
      </c>
      <c r="AV422" s="39" t="s">
        <v>9</v>
      </c>
      <c r="AW422" s="39" t="s">
        <v>246</v>
      </c>
      <c r="AX422" s="39" t="s">
        <v>227</v>
      </c>
      <c r="AY422" s="39" t="s">
        <v>246</v>
      </c>
    </row>
    <row r="423" spans="1:51" x14ac:dyDescent="0.2">
      <c r="A423" s="40" t="str">
        <f t="shared" si="6"/>
        <v>ZFUEstratoMedio Bajo</v>
      </c>
      <c r="B423" s="39">
        <v>422</v>
      </c>
      <c r="C423" s="39">
        <v>26</v>
      </c>
      <c r="D423" s="39">
        <v>-0.317706496</v>
      </c>
      <c r="E423" s="39">
        <v>5.768657E-2</v>
      </c>
      <c r="F423" s="39">
        <v>0.665485824</v>
      </c>
      <c r="G423" s="39">
        <v>-0.43077009700000002</v>
      </c>
      <c r="H423" s="39">
        <v>-0.20464289599999999</v>
      </c>
      <c r="I423" s="39">
        <v>0.13362550300000001</v>
      </c>
      <c r="J423" s="39">
        <v>8.8534933999999996E-2</v>
      </c>
      <c r="K423" s="39">
        <v>0.178716072</v>
      </c>
      <c r="L423" s="39">
        <v>0.36554822199999998</v>
      </c>
      <c r="M423" s="39">
        <v>0.29754820399999998</v>
      </c>
      <c r="N423" s="39">
        <v>0.42274823700000003</v>
      </c>
      <c r="O423" s="39">
        <v>-1.2125699999999999</v>
      </c>
      <c r="P423" s="39">
        <v>-1.2125699999999999</v>
      </c>
      <c r="Q423" s="39">
        <v>-0.99213395999999998</v>
      </c>
      <c r="R423" s="39">
        <v>-1.1228402829999999</v>
      </c>
      <c r="S423" s="39">
        <v>-1.2125699999999999</v>
      </c>
      <c r="T423" s="39">
        <v>-0.98236335699999999</v>
      </c>
      <c r="U423" s="39">
        <v>-0.34086281600000001</v>
      </c>
      <c r="V423" s="39">
        <v>-0.44988236700000001</v>
      </c>
      <c r="W423" s="39">
        <v>-0.14395259899999999</v>
      </c>
      <c r="X423" s="39">
        <v>0.18363230799999999</v>
      </c>
      <c r="Y423" s="39">
        <v>-4.5254734999999997E-2</v>
      </c>
      <c r="Z423" s="39">
        <v>0.33600999999999998</v>
      </c>
      <c r="AA423" s="39">
        <v>0.23145476500000001</v>
      </c>
      <c r="AB423" s="39">
        <v>0.114449378</v>
      </c>
      <c r="AC423" s="39">
        <v>0.33600999999999998</v>
      </c>
      <c r="AD423" s="39">
        <v>-0.54509884399999997</v>
      </c>
      <c r="AE423" s="39">
        <v>-1.1503131820000001</v>
      </c>
      <c r="AF423" s="39">
        <v>-0.42155231399999998</v>
      </c>
      <c r="AG423" s="39">
        <v>-0.373844281</v>
      </c>
      <c r="AH423" s="39">
        <v>-0.50049859299999999</v>
      </c>
      <c r="AI423" s="39">
        <v>-0.34003590500000003</v>
      </c>
      <c r="AJ423" s="39">
        <v>-0.24295418599999999</v>
      </c>
      <c r="AK423" s="39">
        <v>-0.36927082500000002</v>
      </c>
      <c r="AL423" s="39">
        <v>-5.0464661000000001E-2</v>
      </c>
      <c r="AM423" s="39">
        <v>-5.0435240999999999E-2</v>
      </c>
      <c r="AN423" s="39">
        <v>-0.24288905899999999</v>
      </c>
      <c r="AO423" s="39">
        <v>0.325097784</v>
      </c>
      <c r="AP423" s="39">
        <v>-0.52008457699999999</v>
      </c>
      <c r="AQ423" s="39">
        <v>-1.060327859</v>
      </c>
      <c r="AR423" s="39">
        <v>-0.35503487900000003</v>
      </c>
      <c r="AS423" s="39">
        <v>-6.4596900999999998E-2</v>
      </c>
      <c r="AT423" s="39">
        <v>-0.33981137099999997</v>
      </c>
      <c r="AU423" s="39">
        <v>0.198432044</v>
      </c>
      <c r="AV423" s="39" t="s">
        <v>10</v>
      </c>
      <c r="AW423" s="39" t="s">
        <v>246</v>
      </c>
      <c r="AX423" s="39" t="s">
        <v>227</v>
      </c>
      <c r="AY423" s="39" t="s">
        <v>246</v>
      </c>
    </row>
    <row r="424" spans="1:51" x14ac:dyDescent="0.2">
      <c r="A424" s="40" t="str">
        <f t="shared" si="6"/>
        <v>ZFUEstratoBajo</v>
      </c>
      <c r="B424" s="39">
        <v>423</v>
      </c>
      <c r="C424" s="39">
        <v>71</v>
      </c>
      <c r="D424" s="39">
        <v>-0.21985988300000001</v>
      </c>
      <c r="E424" s="39">
        <v>1.3043252E-2</v>
      </c>
      <c r="F424" s="39">
        <v>0.728716472</v>
      </c>
      <c r="G424" s="39">
        <v>-0.24542418699999999</v>
      </c>
      <c r="H424" s="39">
        <v>-0.194295579</v>
      </c>
      <c r="I424" s="39">
        <v>9.4847205000000004E-2</v>
      </c>
      <c r="J424" s="39">
        <v>7.8483165999999993E-2</v>
      </c>
      <c r="K424" s="39">
        <v>0.111211243</v>
      </c>
      <c r="L424" s="39">
        <v>0.30797273400000003</v>
      </c>
      <c r="M424" s="39">
        <v>0.28014847100000001</v>
      </c>
      <c r="N424" s="39">
        <v>0.33348349799999999</v>
      </c>
      <c r="O424" s="39">
        <v>-0.92635692000000003</v>
      </c>
      <c r="P424" s="39">
        <v>-1.1714924600000001</v>
      </c>
      <c r="Q424" s="39">
        <v>-0.80681111800000005</v>
      </c>
      <c r="R424" s="39">
        <v>-0.79500655799999997</v>
      </c>
      <c r="S424" s="39">
        <v>-0.88147447199999995</v>
      </c>
      <c r="T424" s="39">
        <v>-0.63142799699999996</v>
      </c>
      <c r="U424" s="39">
        <v>-0.20966325899999999</v>
      </c>
      <c r="V424" s="39">
        <v>-0.24151836800000001</v>
      </c>
      <c r="W424" s="39">
        <v>-0.14587386399999999</v>
      </c>
      <c r="X424" s="39">
        <v>0.21196178099999999</v>
      </c>
      <c r="Y424" s="39">
        <v>0.169613615</v>
      </c>
      <c r="Z424" s="39">
        <v>0.33061128499999998</v>
      </c>
      <c r="AA424" s="39">
        <v>0.27240470700000002</v>
      </c>
      <c r="AB424" s="39">
        <v>0.20693175599999999</v>
      </c>
      <c r="AC424" s="39">
        <v>0.44331852300000002</v>
      </c>
      <c r="AD424" s="39">
        <v>-0.47702319100000001</v>
      </c>
      <c r="AE424" s="39">
        <v>-0.50730179600000003</v>
      </c>
      <c r="AF424" s="39">
        <v>-0.46019231599999999</v>
      </c>
      <c r="AG424" s="39">
        <v>-0.29376511900000002</v>
      </c>
      <c r="AH424" s="39">
        <v>-0.33872844899999999</v>
      </c>
      <c r="AI424" s="39">
        <v>-0.26604077599999998</v>
      </c>
      <c r="AJ424" s="39">
        <v>-9.3859918000000001E-2</v>
      </c>
      <c r="AK424" s="39">
        <v>-0.12357509</v>
      </c>
      <c r="AL424" s="39">
        <v>-8.4773008999999996E-2</v>
      </c>
      <c r="AM424" s="39">
        <v>1.5425980000000001E-2</v>
      </c>
      <c r="AN424" s="39">
        <v>-1.1688977E-2</v>
      </c>
      <c r="AO424" s="39">
        <v>5.0433272000000001E-2</v>
      </c>
      <c r="AP424" s="39">
        <v>-0.42679589200000001</v>
      </c>
      <c r="AQ424" s="39">
        <v>-0.46541686399999999</v>
      </c>
      <c r="AR424" s="39">
        <v>-0.40848112600000003</v>
      </c>
      <c r="AS424" s="39">
        <v>-1.4525474999999999E-2</v>
      </c>
      <c r="AT424" s="39">
        <v>-3.7130059E-2</v>
      </c>
      <c r="AU424" s="39">
        <v>-1.2828570000000001E-3</v>
      </c>
      <c r="AV424" s="39" t="s">
        <v>11</v>
      </c>
      <c r="AW424" s="39" t="s">
        <v>246</v>
      </c>
      <c r="AX424" s="39" t="s">
        <v>227</v>
      </c>
      <c r="AY424" s="39" t="s">
        <v>246</v>
      </c>
    </row>
    <row r="425" spans="1:51" x14ac:dyDescent="0.2">
      <c r="A425" s="40" t="str">
        <f t="shared" si="6"/>
        <v>ZFUESQA2</v>
      </c>
      <c r="B425" s="39">
        <v>424</v>
      </c>
      <c r="C425" s="39">
        <v>103</v>
      </c>
      <c r="D425" s="39">
        <v>-0.25096186300000001</v>
      </c>
      <c r="E425" s="39">
        <v>4.1442118999999999E-2</v>
      </c>
      <c r="F425" s="39">
        <v>1.6981310199999999</v>
      </c>
      <c r="G425" s="39">
        <v>-0.33218692300000002</v>
      </c>
      <c r="H425" s="39">
        <v>-0.16973680299999999</v>
      </c>
      <c r="I425" s="39">
        <v>0.109468948</v>
      </c>
      <c r="J425" s="39">
        <v>7.8000707000000002E-2</v>
      </c>
      <c r="K425" s="39">
        <v>0.14093718999999999</v>
      </c>
      <c r="L425" s="39">
        <v>0.33086092</v>
      </c>
      <c r="M425" s="39">
        <v>0.279286066</v>
      </c>
      <c r="N425" s="39">
        <v>0.37541602200000002</v>
      </c>
      <c r="O425" s="39">
        <v>-1.0443852659999999</v>
      </c>
      <c r="P425" s="39">
        <v>-1.2312274000000001</v>
      </c>
      <c r="Q425" s="39">
        <v>-0.99131659699999997</v>
      </c>
      <c r="R425" s="39">
        <v>-1.0026311859999999</v>
      </c>
      <c r="S425" s="39">
        <v>-1.224615507</v>
      </c>
      <c r="T425" s="39">
        <v>-0.64404656100000002</v>
      </c>
      <c r="U425" s="39">
        <v>-0.210574119</v>
      </c>
      <c r="V425" s="39">
        <v>-0.34884611900000001</v>
      </c>
      <c r="W425" s="39">
        <v>-0.115118635</v>
      </c>
      <c r="X425" s="39">
        <v>0.23798059799999999</v>
      </c>
      <c r="Y425" s="39">
        <v>0.14581625000000001</v>
      </c>
      <c r="Z425" s="39">
        <v>0.41994999999999999</v>
      </c>
      <c r="AA425" s="39">
        <v>0.24416199</v>
      </c>
      <c r="AB425" s="39">
        <v>0.23196287199999999</v>
      </c>
      <c r="AC425" s="39">
        <v>0.41994999999999999</v>
      </c>
      <c r="AD425" s="39">
        <v>-0.49793558700000001</v>
      </c>
      <c r="AE425" s="39">
        <v>-0.561927336</v>
      </c>
      <c r="AF425" s="39">
        <v>-0.42166039900000002</v>
      </c>
      <c r="AG425" s="39">
        <v>-0.31875438699999997</v>
      </c>
      <c r="AH425" s="39">
        <v>-0.44907203299999998</v>
      </c>
      <c r="AI425" s="39">
        <v>-0.196338553</v>
      </c>
      <c r="AJ425" s="39">
        <v>-0.153613324</v>
      </c>
      <c r="AK425" s="39">
        <v>-0.219208616</v>
      </c>
      <c r="AL425" s="39">
        <v>-6.2189934000000002E-2</v>
      </c>
      <c r="AM425" s="39">
        <v>4.4699093000000002E-2</v>
      </c>
      <c r="AN425" s="39">
        <v>-5.7233752999999998E-2</v>
      </c>
      <c r="AO425" s="39">
        <v>0.12380548299999999</v>
      </c>
      <c r="AP425" s="39">
        <v>-0.47946719700000001</v>
      </c>
      <c r="AQ425" s="39">
        <v>-0.53850617899999997</v>
      </c>
      <c r="AR425" s="39">
        <v>-0.36301789800000001</v>
      </c>
      <c r="AS425" s="39">
        <v>-5.0287222999999999E-2</v>
      </c>
      <c r="AT425" s="39">
        <v>-8.0420508000000002E-2</v>
      </c>
      <c r="AU425" s="39">
        <v>4.5815746999999997E-2</v>
      </c>
      <c r="AV425" s="39" t="s">
        <v>4</v>
      </c>
      <c r="AW425" s="39" t="s">
        <v>246</v>
      </c>
      <c r="AX425" s="39" t="s">
        <v>228</v>
      </c>
      <c r="AY425" s="39" t="s">
        <v>246</v>
      </c>
    </row>
    <row r="426" spans="1:51" x14ac:dyDescent="0.2">
      <c r="A426" s="40" t="str">
        <f t="shared" si="6"/>
        <v>ZFUESQC3</v>
      </c>
      <c r="B426" s="39">
        <v>425</v>
      </c>
      <c r="C426" s="39">
        <v>86</v>
      </c>
      <c r="D426" s="39">
        <v>-0.147290533</v>
      </c>
      <c r="E426" s="39">
        <v>4.8049122999999999E-2</v>
      </c>
      <c r="F426" s="39">
        <v>1.627636791</v>
      </c>
      <c r="G426" s="39">
        <v>-0.241465083</v>
      </c>
      <c r="H426" s="39">
        <v>-5.3115982999999999E-2</v>
      </c>
      <c r="I426" s="39">
        <v>0.127954716</v>
      </c>
      <c r="J426" s="39">
        <v>6.6406814999999994E-2</v>
      </c>
      <c r="K426" s="39">
        <v>0.18950261600000001</v>
      </c>
      <c r="L426" s="39">
        <v>0.35770758400000002</v>
      </c>
      <c r="M426" s="39">
        <v>0.25769519699999999</v>
      </c>
      <c r="N426" s="39">
        <v>0.43531898200000002</v>
      </c>
      <c r="O426" s="39">
        <v>-1.050302522</v>
      </c>
      <c r="P426" s="39">
        <v>-1.0994200000000001</v>
      </c>
      <c r="Q426" s="39">
        <v>-0.94363974500000003</v>
      </c>
      <c r="R426" s="39">
        <v>-0.98109214</v>
      </c>
      <c r="S426" s="39">
        <v>-1.0994200000000001</v>
      </c>
      <c r="T426" s="39">
        <v>-0.617435175</v>
      </c>
      <c r="U426" s="39">
        <v>-5.0621912999999998E-2</v>
      </c>
      <c r="V426" s="39">
        <v>-0.18336867100000001</v>
      </c>
      <c r="W426" s="39">
        <v>-2.0886459E-2</v>
      </c>
      <c r="X426" s="39">
        <v>0.314395651</v>
      </c>
      <c r="Y426" s="39">
        <v>0.22339194700000001</v>
      </c>
      <c r="Z426" s="39">
        <v>0.45690999999999998</v>
      </c>
      <c r="AA426" s="39">
        <v>0.32194465900000002</v>
      </c>
      <c r="AB426" s="39">
        <v>0.29183134999999999</v>
      </c>
      <c r="AC426" s="39">
        <v>0.45690999999999998</v>
      </c>
      <c r="AD426" s="39">
        <v>-0.48954156599999998</v>
      </c>
      <c r="AE426" s="39">
        <v>-0.62229058699999995</v>
      </c>
      <c r="AF426" s="39">
        <v>-0.25574435899999998</v>
      </c>
      <c r="AG426" s="39">
        <v>-0.14478094699999999</v>
      </c>
      <c r="AH426" s="39">
        <v>-0.32893887300000002</v>
      </c>
      <c r="AI426" s="39">
        <v>-4.5710118000000001E-2</v>
      </c>
      <c r="AJ426" s="39">
        <v>-2.3039792999999999E-2</v>
      </c>
      <c r="AK426" s="39">
        <v>-7.6525857000000003E-2</v>
      </c>
      <c r="AL426" s="39">
        <v>7.9181682000000003E-2</v>
      </c>
      <c r="AM426" s="39">
        <v>0.17294005600000001</v>
      </c>
      <c r="AN426" s="39">
        <v>5.3077186999999998E-2</v>
      </c>
      <c r="AO426" s="39">
        <v>0.226746911</v>
      </c>
      <c r="AP426" s="39">
        <v>-0.34022388599999998</v>
      </c>
      <c r="AQ426" s="39">
        <v>-0.55547833099999999</v>
      </c>
      <c r="AR426" s="39">
        <v>-0.186870699</v>
      </c>
      <c r="AS426" s="39">
        <v>0.115993795</v>
      </c>
      <c r="AT426" s="39">
        <v>-2.0420164000000001E-2</v>
      </c>
      <c r="AU426" s="39">
        <v>0.21891598500000001</v>
      </c>
      <c r="AV426" s="39" t="s">
        <v>5</v>
      </c>
      <c r="AW426" s="39" t="s">
        <v>246</v>
      </c>
      <c r="AX426" s="39" t="s">
        <v>228</v>
      </c>
      <c r="AY426" s="39" t="s">
        <v>246</v>
      </c>
    </row>
    <row r="427" spans="1:51" x14ac:dyDescent="0.2">
      <c r="A427" s="40" t="str">
        <f t="shared" si="6"/>
        <v>ZFUR24JR</v>
      </c>
      <c r="B427" s="39">
        <v>426</v>
      </c>
      <c r="C427" s="39">
        <v>90</v>
      </c>
      <c r="D427" s="39">
        <v>-0.19141488300000001</v>
      </c>
      <c r="E427" s="39">
        <v>4.3207133000000002E-2</v>
      </c>
      <c r="F427" s="39">
        <v>1.6483337250000001</v>
      </c>
      <c r="G427" s="39">
        <v>-0.27609930700000002</v>
      </c>
      <c r="H427" s="39">
        <v>-0.106730458</v>
      </c>
      <c r="I427" s="39">
        <v>0.106595909</v>
      </c>
      <c r="J427" s="39">
        <v>5.5651987999999999E-2</v>
      </c>
      <c r="K427" s="39">
        <v>0.15753982899999999</v>
      </c>
      <c r="L427" s="39">
        <v>0.32649028899999999</v>
      </c>
      <c r="M427" s="39">
        <v>0.23590673700000001</v>
      </c>
      <c r="N427" s="39">
        <v>0.396912873</v>
      </c>
      <c r="O427" s="39">
        <v>-1.012764075</v>
      </c>
      <c r="P427" s="39">
        <v>-1.2332799999999999</v>
      </c>
      <c r="Q427" s="39">
        <v>-0.76349425900000001</v>
      </c>
      <c r="R427" s="39">
        <v>-0.97547485</v>
      </c>
      <c r="S427" s="39">
        <v>-1.2332799999999999</v>
      </c>
      <c r="T427" s="39">
        <v>-0.59005925299999995</v>
      </c>
      <c r="U427" s="39">
        <v>-0.16224260900000001</v>
      </c>
      <c r="V427" s="39">
        <v>-0.213239926</v>
      </c>
      <c r="W427" s="39">
        <v>-8.2122603000000002E-2</v>
      </c>
      <c r="X427" s="39">
        <v>0.24261667100000001</v>
      </c>
      <c r="Y427" s="39">
        <v>0.17678655900000001</v>
      </c>
      <c r="Z427" s="39">
        <v>0.41994999999999999</v>
      </c>
      <c r="AA427" s="39">
        <v>0.266547123</v>
      </c>
      <c r="AB427" s="39">
        <v>0.22065000800000001</v>
      </c>
      <c r="AC427" s="39">
        <v>0.41994999999999999</v>
      </c>
      <c r="AD427" s="39">
        <v>-0.49538298200000003</v>
      </c>
      <c r="AE427" s="39">
        <v>-0.60655950000000003</v>
      </c>
      <c r="AF427" s="39">
        <v>-0.31317461200000002</v>
      </c>
      <c r="AG427" s="39">
        <v>-0.210995508</v>
      </c>
      <c r="AH427" s="39">
        <v>-0.30374567400000002</v>
      </c>
      <c r="AI427" s="39">
        <v>-0.175263323</v>
      </c>
      <c r="AJ427" s="39">
        <v>-8.4838261999999998E-2</v>
      </c>
      <c r="AK427" s="39">
        <v>-0.16054090300000001</v>
      </c>
      <c r="AL427" s="39">
        <v>-2.4194094999999999E-2</v>
      </c>
      <c r="AM427" s="39">
        <v>8.6976438000000003E-2</v>
      </c>
      <c r="AN427" s="39">
        <v>-1.3191389E-2</v>
      </c>
      <c r="AO427" s="39">
        <v>0.17247978899999999</v>
      </c>
      <c r="AP427" s="39">
        <v>-0.43894135899999998</v>
      </c>
      <c r="AQ427" s="39">
        <v>-0.53397321799999997</v>
      </c>
      <c r="AR427" s="39">
        <v>-0.289914173</v>
      </c>
      <c r="AS427" s="39">
        <v>5.6835596000000002E-2</v>
      </c>
      <c r="AT427" s="39">
        <v>-4.2658746999999997E-2</v>
      </c>
      <c r="AU427" s="39">
        <v>0.14907185100000001</v>
      </c>
      <c r="AV427" s="39" t="s">
        <v>2</v>
      </c>
      <c r="AW427" s="39" t="s">
        <v>246</v>
      </c>
      <c r="AX427" s="39" t="s">
        <v>229</v>
      </c>
      <c r="AY427" s="39" t="s">
        <v>246</v>
      </c>
    </row>
    <row r="428" spans="1:51" x14ac:dyDescent="0.2">
      <c r="A428" s="40" t="str">
        <f t="shared" si="6"/>
        <v>ZFUR24SR</v>
      </c>
      <c r="B428" s="39">
        <v>427</v>
      </c>
      <c r="C428" s="39">
        <v>99</v>
      </c>
      <c r="D428" s="39">
        <v>-0.215111047</v>
      </c>
      <c r="E428" s="39">
        <v>5.5340243999999997E-2</v>
      </c>
      <c r="F428" s="39">
        <v>2.3572947700000002</v>
      </c>
      <c r="G428" s="39">
        <v>-0.32357593200000001</v>
      </c>
      <c r="H428" s="39">
        <v>-0.106646162</v>
      </c>
      <c r="I428" s="39">
        <v>0.13562797500000001</v>
      </c>
      <c r="J428" s="39">
        <v>9.2947541999999994E-2</v>
      </c>
      <c r="K428" s="39">
        <v>0.178308408</v>
      </c>
      <c r="L428" s="39">
        <v>0.368277036</v>
      </c>
      <c r="M428" s="39">
        <v>0.30487299400000001</v>
      </c>
      <c r="N428" s="39">
        <v>0.42226580200000002</v>
      </c>
      <c r="O428" s="39">
        <v>-1.113459303</v>
      </c>
      <c r="P428" s="39">
        <v>-1.2125699999999999</v>
      </c>
      <c r="Q428" s="39">
        <v>-0.98910530200000002</v>
      </c>
      <c r="R428" s="39">
        <v>-1.0303730259999999</v>
      </c>
      <c r="S428" s="39">
        <v>-1.2125699999999999</v>
      </c>
      <c r="T428" s="39">
        <v>-0.75206593600000005</v>
      </c>
      <c r="U428" s="39">
        <v>-0.143774766</v>
      </c>
      <c r="V428" s="39">
        <v>-0.33933043499999999</v>
      </c>
      <c r="W428" s="39">
        <v>-4.8242253999999998E-2</v>
      </c>
      <c r="X428" s="39">
        <v>0.31024104000000002</v>
      </c>
      <c r="Y428" s="39">
        <v>0.22382197200000001</v>
      </c>
      <c r="Z428" s="39">
        <v>0.45690999999999998</v>
      </c>
      <c r="AA428" s="39">
        <v>0.31544547099999998</v>
      </c>
      <c r="AB428" s="39">
        <v>0.228097568</v>
      </c>
      <c r="AC428" s="39">
        <v>0.45690999999999998</v>
      </c>
      <c r="AD428" s="39">
        <v>-0.50000212700000002</v>
      </c>
      <c r="AE428" s="39">
        <v>-0.56357738700000004</v>
      </c>
      <c r="AF428" s="39">
        <v>-0.37159452100000001</v>
      </c>
      <c r="AG428" s="39">
        <v>-0.26989291700000001</v>
      </c>
      <c r="AH428" s="39">
        <v>-0.446783769</v>
      </c>
      <c r="AI428" s="39">
        <v>-8.4213046E-2</v>
      </c>
      <c r="AJ428" s="39">
        <v>-6.5520176999999999E-2</v>
      </c>
      <c r="AK428" s="39">
        <v>-0.201733727</v>
      </c>
      <c r="AL428" s="39">
        <v>2.1166951999999999E-2</v>
      </c>
      <c r="AM428" s="39">
        <v>0.111662188</v>
      </c>
      <c r="AN428" s="39">
        <v>-4.4294991999999998E-2</v>
      </c>
      <c r="AO428" s="39">
        <v>0.240902165</v>
      </c>
      <c r="AP428" s="39">
        <v>-0.44699656599999998</v>
      </c>
      <c r="AQ428" s="39">
        <v>-0.55331576299999996</v>
      </c>
      <c r="AR428" s="39">
        <v>-0.33259437200000003</v>
      </c>
      <c r="AS428" s="39">
        <v>2.1349720999999999E-2</v>
      </c>
      <c r="AT428" s="39">
        <v>-6.6912923999999999E-2</v>
      </c>
      <c r="AU428" s="39">
        <v>0.227145188</v>
      </c>
      <c r="AV428" s="39" t="s">
        <v>3</v>
      </c>
      <c r="AW428" s="39" t="s">
        <v>246</v>
      </c>
      <c r="AX428" s="39" t="s">
        <v>229</v>
      </c>
      <c r="AY428" s="39" t="s">
        <v>246</v>
      </c>
    </row>
    <row r="429" spans="1:51" x14ac:dyDescent="0.2">
      <c r="A429" s="40" t="str">
        <f t="shared" si="6"/>
        <v>ZFUEXNRA2JR</v>
      </c>
      <c r="B429" s="39">
        <v>428</v>
      </c>
      <c r="C429" s="39">
        <v>53</v>
      </c>
      <c r="D429" s="39">
        <v>-0.235657011</v>
      </c>
      <c r="E429" s="39">
        <v>4.7790959000000001E-2</v>
      </c>
      <c r="F429" s="39">
        <v>1.224817265</v>
      </c>
      <c r="G429" s="39">
        <v>-0.32932556899999998</v>
      </c>
      <c r="H429" s="39">
        <v>-0.14198845299999999</v>
      </c>
      <c r="I429" s="39">
        <v>0.103427613</v>
      </c>
      <c r="J429" s="39">
        <v>5.9163078000000001E-2</v>
      </c>
      <c r="K429" s="39">
        <v>0.14769214899999999</v>
      </c>
      <c r="L429" s="39">
        <v>0.32160163800000002</v>
      </c>
      <c r="M429" s="39">
        <v>0.24323461499999999</v>
      </c>
      <c r="N429" s="39">
        <v>0.38430736300000001</v>
      </c>
      <c r="O429" s="39">
        <v>-1.0317519319999999</v>
      </c>
      <c r="P429" s="39">
        <v>-1.0380341710000001</v>
      </c>
      <c r="Q429" s="39">
        <v>-1.0304705860000001</v>
      </c>
      <c r="R429" s="39">
        <v>-1.0142375290000001</v>
      </c>
      <c r="S429" s="39">
        <v>-1.2332799999999999</v>
      </c>
      <c r="T429" s="39">
        <v>-0.55119726099999999</v>
      </c>
      <c r="U429" s="39">
        <v>-0.208933172</v>
      </c>
      <c r="V429" s="39">
        <v>-0.320439945</v>
      </c>
      <c r="W429" s="39">
        <v>-0.15173161900000001</v>
      </c>
      <c r="X429" s="39">
        <v>0.23654045900000001</v>
      </c>
      <c r="Y429" s="39">
        <v>0.118771921</v>
      </c>
      <c r="Z429" s="39">
        <v>0.41994999999999999</v>
      </c>
      <c r="AA429" s="39">
        <v>0.240353226</v>
      </c>
      <c r="AB429" s="39">
        <v>0.145055613</v>
      </c>
      <c r="AC429" s="39">
        <v>0.41994999999999999</v>
      </c>
      <c r="AD429" s="39">
        <v>-0.495986337</v>
      </c>
      <c r="AE429" s="39">
        <v>-1.0059690059999999</v>
      </c>
      <c r="AF429" s="39">
        <v>-0.34718137599999999</v>
      </c>
      <c r="AG429" s="39">
        <v>-0.30547246700000003</v>
      </c>
      <c r="AH429" s="39">
        <v>-0.450143825</v>
      </c>
      <c r="AI429" s="39">
        <v>-0.19675673099999999</v>
      </c>
      <c r="AJ429" s="39">
        <v>-0.156338322</v>
      </c>
      <c r="AK429" s="39">
        <v>-0.24361855299999999</v>
      </c>
      <c r="AL429" s="39">
        <v>-4.4285848000000003E-2</v>
      </c>
      <c r="AM429" s="39">
        <v>6.9204104000000002E-2</v>
      </c>
      <c r="AN429" s="39">
        <v>-5.4390779E-2</v>
      </c>
      <c r="AO429" s="39">
        <v>0.132508558</v>
      </c>
      <c r="AP429" s="39">
        <v>-0.48873090200000002</v>
      </c>
      <c r="AQ429" s="39">
        <v>-0.53848435900000002</v>
      </c>
      <c r="AR429" s="39">
        <v>-0.33562805400000001</v>
      </c>
      <c r="AS429" s="39">
        <v>-4.8053401000000003E-2</v>
      </c>
      <c r="AT429" s="39">
        <v>-0.128195316</v>
      </c>
      <c r="AU429" s="39">
        <v>0.12143638399999999</v>
      </c>
      <c r="AV429" s="39" t="s">
        <v>230</v>
      </c>
      <c r="AW429" s="39" t="s">
        <v>246</v>
      </c>
      <c r="AX429" s="39" t="s">
        <v>231</v>
      </c>
      <c r="AY429" s="39" t="s">
        <v>246</v>
      </c>
    </row>
    <row r="430" spans="1:51" x14ac:dyDescent="0.2">
      <c r="A430" s="40" t="str">
        <f t="shared" si="6"/>
        <v>ZFUEXNRA2SR</v>
      </c>
      <c r="B430" s="39">
        <v>429</v>
      </c>
      <c r="C430" s="39">
        <v>50</v>
      </c>
      <c r="D430" s="39">
        <v>-0.270467982</v>
      </c>
      <c r="E430" s="39">
        <v>6.9713449999999996E-2</v>
      </c>
      <c r="F430" s="39">
        <v>2.1583831579999999</v>
      </c>
      <c r="G430" s="39">
        <v>-0.407103834</v>
      </c>
      <c r="H430" s="39">
        <v>-0.13383212999999999</v>
      </c>
      <c r="I430" s="39">
        <v>0.118938196</v>
      </c>
      <c r="J430" s="39">
        <v>7.3915132999999994E-2</v>
      </c>
      <c r="K430" s="39">
        <v>0.163961258</v>
      </c>
      <c r="L430" s="39">
        <v>0.34487417399999998</v>
      </c>
      <c r="M430" s="39">
        <v>0.27187337700000003</v>
      </c>
      <c r="N430" s="39">
        <v>0.40492129900000001</v>
      </c>
      <c r="O430" s="39">
        <v>-1.2125699999999999</v>
      </c>
      <c r="P430" s="39">
        <v>-1.2125699999999999</v>
      </c>
      <c r="Q430" s="39">
        <v>-0.74176179200000003</v>
      </c>
      <c r="R430" s="39">
        <v>-0.99117701000000002</v>
      </c>
      <c r="S430" s="39">
        <v>-1.2125699999999999</v>
      </c>
      <c r="T430" s="39">
        <v>-0.66530307499999997</v>
      </c>
      <c r="U430" s="39">
        <v>-0.236021587</v>
      </c>
      <c r="V430" s="39">
        <v>-0.43319274899999999</v>
      </c>
      <c r="W430" s="39">
        <v>-7.0156973999999997E-2</v>
      </c>
      <c r="X430" s="39">
        <v>0.23159302700000001</v>
      </c>
      <c r="Y430" s="39">
        <v>9.4987970000000005E-2</v>
      </c>
      <c r="Z430" s="39">
        <v>0.26763999999999999</v>
      </c>
      <c r="AA430" s="39">
        <v>0.246312537</v>
      </c>
      <c r="AB430" s="39">
        <v>0.10659038999999999</v>
      </c>
      <c r="AC430" s="39">
        <v>0.26763999999999999</v>
      </c>
      <c r="AD430" s="39">
        <v>-0.52797733899999999</v>
      </c>
      <c r="AE430" s="39">
        <v>-0.72076675599999995</v>
      </c>
      <c r="AF430" s="39">
        <v>-0.42447834299999998</v>
      </c>
      <c r="AG430" s="39">
        <v>-0.35404568199999997</v>
      </c>
      <c r="AH430" s="39">
        <v>-0.541051579</v>
      </c>
      <c r="AI430" s="39">
        <v>-0.115228728</v>
      </c>
      <c r="AJ430" s="39">
        <v>-0.119243815</v>
      </c>
      <c r="AK430" s="39">
        <v>-0.35805214200000002</v>
      </c>
      <c r="AL430" s="39">
        <v>4.4174022E-2</v>
      </c>
      <c r="AM430" s="39">
        <v>4.3082728000000001E-2</v>
      </c>
      <c r="AN430" s="39">
        <v>-8.6619813000000004E-2</v>
      </c>
      <c r="AO430" s="39">
        <v>0.23149761599999999</v>
      </c>
      <c r="AP430" s="39">
        <v>-0.48213995599999998</v>
      </c>
      <c r="AQ430" s="39">
        <v>-0.75933784400000004</v>
      </c>
      <c r="AR430" s="39">
        <v>-0.35057935899999998</v>
      </c>
      <c r="AS430" s="39">
        <v>-6.0462773999999997E-2</v>
      </c>
      <c r="AT430" s="39">
        <v>-0.115226155</v>
      </c>
      <c r="AU430" s="39">
        <v>0.105183238</v>
      </c>
      <c r="AV430" s="39" t="s">
        <v>232</v>
      </c>
      <c r="AW430" s="39" t="s">
        <v>246</v>
      </c>
      <c r="AX430" s="39" t="s">
        <v>231</v>
      </c>
      <c r="AY430" s="39" t="s">
        <v>246</v>
      </c>
    </row>
    <row r="431" spans="1:51" x14ac:dyDescent="0.2">
      <c r="A431" s="40" t="str">
        <f t="shared" si="6"/>
        <v>ZFUEXNRC3JR</v>
      </c>
      <c r="B431" s="39">
        <v>430</v>
      </c>
      <c r="C431" s="39">
        <v>37</v>
      </c>
      <c r="D431" s="39">
        <v>-0.13034375000000001</v>
      </c>
      <c r="E431" s="39">
        <v>5.4692887000000003E-2</v>
      </c>
      <c r="F431" s="39">
        <v>1.0775070170000001</v>
      </c>
      <c r="G431" s="39">
        <v>-0.237539839</v>
      </c>
      <c r="H431" s="39">
        <v>-2.3147661E-2</v>
      </c>
      <c r="I431" s="39">
        <v>0.107312558</v>
      </c>
      <c r="J431" s="39">
        <v>3.9948943000000001E-2</v>
      </c>
      <c r="K431" s="39">
        <v>0.17467617299999999</v>
      </c>
      <c r="L431" s="39">
        <v>0.32758595600000001</v>
      </c>
      <c r="M431" s="39">
        <v>0.19987231799999999</v>
      </c>
      <c r="N431" s="39">
        <v>0.41794278699999998</v>
      </c>
      <c r="O431" s="39">
        <v>-0.96616000000000002</v>
      </c>
      <c r="P431" s="39">
        <v>-0.96616000000000002</v>
      </c>
      <c r="Q431" s="39">
        <v>-0.59583093799999998</v>
      </c>
      <c r="R431" s="39">
        <v>-0.88064191599999997</v>
      </c>
      <c r="S431" s="39">
        <v>-0.96616000000000002</v>
      </c>
      <c r="T431" s="39">
        <v>-0.58991297899999995</v>
      </c>
      <c r="U431" s="39">
        <v>-5.7636932000000002E-2</v>
      </c>
      <c r="V431" s="39">
        <v>-0.16100811300000001</v>
      </c>
      <c r="W431" s="39">
        <v>-1.3366128E-2</v>
      </c>
      <c r="X431" s="39">
        <v>0.27907386200000001</v>
      </c>
      <c r="Y431" s="39">
        <v>0.13739614999999999</v>
      </c>
      <c r="Z431" s="39">
        <v>0.34400999999999998</v>
      </c>
      <c r="AA431" s="39">
        <v>0.300371153</v>
      </c>
      <c r="AB431" s="39">
        <v>0.15823076999999999</v>
      </c>
      <c r="AC431" s="39">
        <v>0.34400999999999998</v>
      </c>
      <c r="AD431" s="39">
        <v>-0.463511864</v>
      </c>
      <c r="AE431" s="39">
        <v>-0.80576421499999995</v>
      </c>
      <c r="AF431" s="39">
        <v>-0.184042235</v>
      </c>
      <c r="AG431" s="39">
        <v>-0.15701752399999999</v>
      </c>
      <c r="AH431" s="39">
        <v>-0.35841256100000002</v>
      </c>
      <c r="AI431" s="39">
        <v>-2.4023856E-2</v>
      </c>
      <c r="AJ431" s="39">
        <v>-1.3386278999999999E-2</v>
      </c>
      <c r="AK431" s="39">
        <v>-9.5694088999999996E-2</v>
      </c>
      <c r="AL431" s="39">
        <v>8.5156621000000002E-2</v>
      </c>
      <c r="AM431" s="39">
        <v>0.11942591499999999</v>
      </c>
      <c r="AN431" s="39">
        <v>4.4394160000000002E-2</v>
      </c>
      <c r="AO431" s="39">
        <v>0.25961538499999998</v>
      </c>
      <c r="AP431" s="39">
        <v>-0.27071954199999998</v>
      </c>
      <c r="AQ431" s="39">
        <v>-0.60082278499999997</v>
      </c>
      <c r="AR431" s="39">
        <v>-0.15567431000000001</v>
      </c>
      <c r="AS431" s="39">
        <v>7.8961280999999994E-2</v>
      </c>
      <c r="AT431" s="39">
        <v>-1.333179E-2</v>
      </c>
      <c r="AU431" s="39">
        <v>0.178430435</v>
      </c>
      <c r="AV431" s="39" t="s">
        <v>233</v>
      </c>
      <c r="AW431" s="39" t="s">
        <v>246</v>
      </c>
      <c r="AX431" s="39" t="s">
        <v>231</v>
      </c>
      <c r="AY431" s="39" t="s">
        <v>246</v>
      </c>
    </row>
    <row r="432" spans="1:51" x14ac:dyDescent="0.2">
      <c r="A432" s="40" t="str">
        <f t="shared" si="6"/>
        <v>ZFUEXNRC3SR</v>
      </c>
      <c r="B432" s="39">
        <v>431</v>
      </c>
      <c r="C432" s="39">
        <v>49</v>
      </c>
      <c r="D432" s="39">
        <v>-0.16223595299999999</v>
      </c>
      <c r="E432" s="39">
        <v>5.9701561E-2</v>
      </c>
      <c r="F432" s="39">
        <v>1.238255017</v>
      </c>
      <c r="G432" s="39">
        <v>-0.27924886199999999</v>
      </c>
      <c r="H432" s="39">
        <v>-4.5223045000000003E-2</v>
      </c>
      <c r="I432" s="39">
        <v>0.148470299</v>
      </c>
      <c r="J432" s="39">
        <v>6.5994832000000003E-2</v>
      </c>
      <c r="K432" s="39">
        <v>0.230945767</v>
      </c>
      <c r="L432" s="39">
        <v>0.38531843900000001</v>
      </c>
      <c r="M432" s="39">
        <v>0.256894593</v>
      </c>
      <c r="N432" s="39">
        <v>0.48056817099999999</v>
      </c>
      <c r="O432" s="39">
        <v>-1.0994200000000001</v>
      </c>
      <c r="P432" s="39">
        <v>-1.0994200000000001</v>
      </c>
      <c r="Q432" s="39">
        <v>-0.93819457799999995</v>
      </c>
      <c r="R432" s="39">
        <v>-1.062966461</v>
      </c>
      <c r="S432" s="39">
        <v>-1.0994200000000001</v>
      </c>
      <c r="T432" s="39">
        <v>-0.54285029600000001</v>
      </c>
      <c r="U432" s="39">
        <v>-6.8582655000000006E-2</v>
      </c>
      <c r="V432" s="39">
        <v>-0.341341593</v>
      </c>
      <c r="W432" s="39">
        <v>2.0928414999999999E-2</v>
      </c>
      <c r="X432" s="39">
        <v>0.31623501999999998</v>
      </c>
      <c r="Y432" s="39">
        <v>0.20525058500000001</v>
      </c>
      <c r="Z432" s="39">
        <v>0.45690999999999998</v>
      </c>
      <c r="AA432" s="39">
        <v>0.32309610599999999</v>
      </c>
      <c r="AB432" s="39">
        <v>0.26048575800000001</v>
      </c>
      <c r="AC432" s="39">
        <v>0.45690999999999998</v>
      </c>
      <c r="AD432" s="39">
        <v>-0.49934152100000001</v>
      </c>
      <c r="AE432" s="39">
        <v>-1.0519847369999999</v>
      </c>
      <c r="AF432" s="39">
        <v>-0.32416472299999999</v>
      </c>
      <c r="AG432" s="39">
        <v>-0.193169591</v>
      </c>
      <c r="AH432" s="39">
        <v>-0.35205859499999997</v>
      </c>
      <c r="AI432" s="39">
        <v>-4.6522029999999999E-2</v>
      </c>
      <c r="AJ432" s="39">
        <v>-3.5568931999999998E-2</v>
      </c>
      <c r="AK432" s="39">
        <v>-0.14500254000000001</v>
      </c>
      <c r="AL432" s="39">
        <v>0.18750979700000001</v>
      </c>
      <c r="AM432" s="39">
        <v>0.18847805500000001</v>
      </c>
      <c r="AN432" s="39">
        <v>-8.5448269999999996E-3</v>
      </c>
      <c r="AO432" s="39">
        <v>0.31556007400000002</v>
      </c>
      <c r="AP432" s="39">
        <v>-0.362982201</v>
      </c>
      <c r="AQ432" s="39">
        <v>-0.54017264099999995</v>
      </c>
      <c r="AR432" s="39">
        <v>-0.216359774</v>
      </c>
      <c r="AS432" s="39">
        <v>0.15245845999999999</v>
      </c>
      <c r="AT432" s="39">
        <v>-3.7597419999999999E-2</v>
      </c>
      <c r="AU432" s="39">
        <v>0.31213156399999997</v>
      </c>
      <c r="AV432" s="39" t="s">
        <v>235</v>
      </c>
      <c r="AW432" s="39" t="s">
        <v>246</v>
      </c>
      <c r="AX432" s="39" t="s">
        <v>231</v>
      </c>
      <c r="AY432" s="39" t="s">
        <v>246</v>
      </c>
    </row>
    <row r="433" spans="1:51" x14ac:dyDescent="0.2">
      <c r="A433" s="40" t="str">
        <f t="shared" si="6"/>
        <v>ZFUEQP1</v>
      </c>
      <c r="B433" s="39">
        <v>432</v>
      </c>
      <c r="C433" s="39">
        <v>96</v>
      </c>
      <c r="D433" s="39">
        <v>-0.19976224400000001</v>
      </c>
      <c r="E433" s="39">
        <v>4.1075780999999999E-2</v>
      </c>
      <c r="F433" s="39">
        <v>1.4205379730000001</v>
      </c>
      <c r="G433" s="39">
        <v>-0.28026929699999997</v>
      </c>
      <c r="H433" s="39">
        <v>-0.119255192</v>
      </c>
      <c r="I433" s="39">
        <v>0.11795128100000001</v>
      </c>
      <c r="J433" s="39">
        <v>8.5438993000000005E-2</v>
      </c>
      <c r="K433" s="39">
        <v>0.15046356899999999</v>
      </c>
      <c r="L433" s="39">
        <v>0.34344036</v>
      </c>
      <c r="M433" s="39">
        <v>0.29229949199999999</v>
      </c>
      <c r="N433" s="39">
        <v>0.38789633800000001</v>
      </c>
      <c r="O433" s="39">
        <v>-1.0398428770000001</v>
      </c>
      <c r="P433" s="39">
        <v>-1.2125699999999999</v>
      </c>
      <c r="Q433" s="39">
        <v>-0.93563403000000001</v>
      </c>
      <c r="R433" s="39">
        <v>-0.98017774499999999</v>
      </c>
      <c r="S433" s="39">
        <v>-1.2125699999999999</v>
      </c>
      <c r="T433" s="39">
        <v>-0.59132974999999999</v>
      </c>
      <c r="U433" s="39">
        <v>-0.159088861</v>
      </c>
      <c r="V433" s="39">
        <v>-0.24992776799999999</v>
      </c>
      <c r="W433" s="39">
        <v>-7.3391638999999995E-2</v>
      </c>
      <c r="X433" s="39">
        <v>0.27076632299999998</v>
      </c>
      <c r="Y433" s="39">
        <v>0.190241461</v>
      </c>
      <c r="Z433" s="39">
        <v>0.45690999999999998</v>
      </c>
      <c r="AA433" s="39">
        <v>0.30595446100000001</v>
      </c>
      <c r="AB433" s="39">
        <v>0.24693801600000001</v>
      </c>
      <c r="AC433" s="39">
        <v>0.45690999999999998</v>
      </c>
      <c r="AD433" s="39">
        <v>-0.49829953799999999</v>
      </c>
      <c r="AE433" s="39">
        <v>-0.54449095700000005</v>
      </c>
      <c r="AF433" s="39">
        <v>-0.43393797699999997</v>
      </c>
      <c r="AG433" s="39">
        <v>-0.261568354</v>
      </c>
      <c r="AH433" s="39">
        <v>-0.40493970699999998</v>
      </c>
      <c r="AI433" s="39">
        <v>-0.151615903</v>
      </c>
      <c r="AJ433" s="39">
        <v>-6.7630952999999994E-2</v>
      </c>
      <c r="AK433" s="39">
        <v>-0.15645152300000001</v>
      </c>
      <c r="AL433" s="39">
        <v>-2.5367898E-2</v>
      </c>
      <c r="AM433" s="39">
        <v>0.10813891</v>
      </c>
      <c r="AN433" s="39">
        <v>-2.7333717E-2</v>
      </c>
      <c r="AO433" s="39">
        <v>0.23353981100000001</v>
      </c>
      <c r="AP433" s="39">
        <v>-0.46238289599999999</v>
      </c>
      <c r="AQ433" s="39">
        <v>-0.50363541499999998</v>
      </c>
      <c r="AR433" s="39">
        <v>-0.35693312300000002</v>
      </c>
      <c r="AS433" s="39">
        <v>5.1430927000000001E-2</v>
      </c>
      <c r="AT433" s="39">
        <v>-5.0915773999999997E-2</v>
      </c>
      <c r="AU433" s="39">
        <v>0.18895640499999999</v>
      </c>
      <c r="AV433" s="39">
        <v>1</v>
      </c>
      <c r="AW433" s="39" t="s">
        <v>246</v>
      </c>
      <c r="AX433" s="39" t="s">
        <v>236</v>
      </c>
      <c r="AY433" s="39" t="s">
        <v>246</v>
      </c>
    </row>
    <row r="434" spans="1:51" x14ac:dyDescent="0.2">
      <c r="A434" s="40" t="str">
        <f t="shared" si="6"/>
        <v>ZFUEQP2</v>
      </c>
      <c r="B434" s="39">
        <v>433</v>
      </c>
      <c r="C434" s="39">
        <v>93</v>
      </c>
      <c r="D434" s="39">
        <v>-0.210982525</v>
      </c>
      <c r="E434" s="39">
        <v>5.3793338000000003E-2</v>
      </c>
      <c r="F434" s="39">
        <v>2.298724837</v>
      </c>
      <c r="G434" s="39">
        <v>-0.31641552899999997</v>
      </c>
      <c r="H434" s="39">
        <v>-0.10554951999999999</v>
      </c>
      <c r="I434" s="39">
        <v>0.12798934300000001</v>
      </c>
      <c r="J434" s="39">
        <v>4.9921574000000003E-2</v>
      </c>
      <c r="K434" s="39">
        <v>0.20605711199999999</v>
      </c>
      <c r="L434" s="39">
        <v>0.35775598199999997</v>
      </c>
      <c r="M434" s="39">
        <v>0.22343136299999999</v>
      </c>
      <c r="N434" s="39">
        <v>0.45393514000000001</v>
      </c>
      <c r="O434" s="39">
        <v>-1.0496044470000001</v>
      </c>
      <c r="P434" s="39">
        <v>-1.05773034</v>
      </c>
      <c r="Q434" s="39">
        <v>-1.0414785550000001</v>
      </c>
      <c r="R434" s="39">
        <v>-1.030425535</v>
      </c>
      <c r="S434" s="39">
        <v>-1.2148773980000001</v>
      </c>
      <c r="T434" s="39">
        <v>-0.96770147900000003</v>
      </c>
      <c r="U434" s="39">
        <v>-0.16270048400000001</v>
      </c>
      <c r="V434" s="39">
        <v>-0.20775328000000001</v>
      </c>
      <c r="W434" s="39">
        <v>-7.5533204000000007E-2</v>
      </c>
      <c r="X434" s="39">
        <v>0.226978822</v>
      </c>
      <c r="Y434" s="39">
        <v>0.18497696999999999</v>
      </c>
      <c r="Z434" s="39">
        <v>0.34338412299999999</v>
      </c>
      <c r="AA434" s="39">
        <v>0.26553369199999999</v>
      </c>
      <c r="AB434" s="39">
        <v>0.22158009200000001</v>
      </c>
      <c r="AC434" s="39">
        <v>0.34400999999999998</v>
      </c>
      <c r="AD434" s="39">
        <v>-0.49545255999999999</v>
      </c>
      <c r="AE434" s="39">
        <v>-0.976636006</v>
      </c>
      <c r="AF434" s="39">
        <v>-0.24813839300000001</v>
      </c>
      <c r="AG434" s="39">
        <v>-0.20861507600000001</v>
      </c>
      <c r="AH434" s="39">
        <v>-0.24421194399999999</v>
      </c>
      <c r="AI434" s="39">
        <v>-0.18658068899999999</v>
      </c>
      <c r="AJ434" s="39">
        <v>-6.8074246000000005E-2</v>
      </c>
      <c r="AK434" s="39">
        <v>-0.18590511800000001</v>
      </c>
      <c r="AL434" s="39">
        <v>-1.3162833000000001E-2</v>
      </c>
      <c r="AM434" s="39">
        <v>9.3083943000000002E-2</v>
      </c>
      <c r="AN434" s="39">
        <v>-5.0303825000000003E-2</v>
      </c>
      <c r="AO434" s="39">
        <v>0.22300031100000001</v>
      </c>
      <c r="AP434" s="39">
        <v>-0.36095892499999999</v>
      </c>
      <c r="AQ434" s="39">
        <v>-0.50858403399999996</v>
      </c>
      <c r="AR434" s="39">
        <v>-0.244588835</v>
      </c>
      <c r="AS434" s="39">
        <v>7.789313E-3</v>
      </c>
      <c r="AT434" s="39">
        <v>-6.4960041999999996E-2</v>
      </c>
      <c r="AU434" s="39">
        <v>0.17638983999999999</v>
      </c>
      <c r="AV434" s="39">
        <v>2</v>
      </c>
      <c r="AW434" s="39" t="s">
        <v>246</v>
      </c>
      <c r="AX434" s="39" t="s">
        <v>236</v>
      </c>
      <c r="AY434" s="39" t="s">
        <v>246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workbookViewId="0">
      <pane xSplit="3" ySplit="1" topLeftCell="D2" activePane="bottomRight" state="frozen"/>
      <selection pane="topRight" activeCell="B1" sqref="B1"/>
      <selection pane="bottomLeft" activeCell="A2" sqref="A2"/>
      <selection pane="bottomRight" activeCell="D2" sqref="D2"/>
    </sheetView>
  </sheetViews>
  <sheetFormatPr baseColWidth="10" defaultRowHeight="12" x14ac:dyDescent="0.2"/>
  <cols>
    <col min="1" max="1" width="2.7109375" style="33" customWidth="1"/>
    <col min="2" max="2" width="3.5703125" style="33" bestFit="1" customWidth="1"/>
    <col min="3" max="3" width="14" style="32" bestFit="1" customWidth="1"/>
    <col min="4" max="4" width="11" style="33" bestFit="1" customWidth="1"/>
    <col min="5" max="5" width="10.42578125" style="33" bestFit="1" customWidth="1"/>
    <col min="6" max="6" width="11" style="33" bestFit="1" customWidth="1"/>
    <col min="7" max="7" width="10.42578125" style="33" bestFit="1" customWidth="1"/>
    <col min="8" max="8" width="11" style="33" bestFit="1" customWidth="1"/>
    <col min="9" max="9" width="10.42578125" style="33" bestFit="1" customWidth="1"/>
    <col min="10" max="10" width="11" style="33" bestFit="1" customWidth="1"/>
    <col min="11" max="11" width="10.42578125" style="33" bestFit="1" customWidth="1"/>
    <col min="12" max="12" width="11" style="33" bestFit="1" customWidth="1"/>
    <col min="13" max="13" width="10.42578125" style="33" bestFit="1" customWidth="1"/>
    <col min="14" max="14" width="11" style="33" bestFit="1" customWidth="1"/>
    <col min="15" max="15" width="10.42578125" style="33" bestFit="1" customWidth="1"/>
    <col min="16" max="16" width="11" style="33" bestFit="1" customWidth="1"/>
    <col min="17" max="17" width="10.42578125" style="33" bestFit="1" customWidth="1"/>
    <col min="18" max="18" width="11" style="33" bestFit="1" customWidth="1"/>
    <col min="19" max="19" width="10.42578125" style="33" bestFit="1" customWidth="1"/>
    <col min="20" max="20" width="11" style="33" bestFit="1" customWidth="1"/>
    <col min="21" max="21" width="10.42578125" style="33" bestFit="1" customWidth="1"/>
    <col min="22" max="22" width="11" style="33" bestFit="1" customWidth="1"/>
    <col min="23" max="23" width="10.42578125" style="33" bestFit="1" customWidth="1"/>
    <col min="24" max="24" width="11" style="33" bestFit="1" customWidth="1"/>
    <col min="25" max="25" width="10.42578125" style="33" bestFit="1" customWidth="1"/>
    <col min="26" max="26" width="11" style="33" bestFit="1" customWidth="1"/>
    <col min="27" max="27" width="10.42578125" style="33" bestFit="1" customWidth="1"/>
    <col min="28" max="28" width="6.28515625" style="33" bestFit="1" customWidth="1"/>
    <col min="29" max="16384" width="11.42578125" style="33"/>
  </cols>
  <sheetData>
    <row r="1" spans="1:28" s="32" customFormat="1" x14ac:dyDescent="0.2">
      <c r="C1" s="32" t="s">
        <v>86</v>
      </c>
      <c r="D1" s="32" t="s">
        <v>135</v>
      </c>
      <c r="E1" s="32" t="s">
        <v>136</v>
      </c>
      <c r="F1" s="32" t="s">
        <v>137</v>
      </c>
      <c r="G1" s="32" t="s">
        <v>138</v>
      </c>
      <c r="H1" s="32" t="s">
        <v>139</v>
      </c>
      <c r="I1" s="32" t="s">
        <v>140</v>
      </c>
      <c r="J1" s="32" t="s">
        <v>141</v>
      </c>
      <c r="K1" s="32" t="s">
        <v>142</v>
      </c>
      <c r="L1" s="32" t="s">
        <v>143</v>
      </c>
      <c r="M1" s="32" t="s">
        <v>144</v>
      </c>
      <c r="N1" s="32" t="s">
        <v>145</v>
      </c>
      <c r="O1" s="32" t="s">
        <v>146</v>
      </c>
      <c r="P1" s="32" t="s">
        <v>147</v>
      </c>
      <c r="Q1" s="32" t="s">
        <v>148</v>
      </c>
      <c r="R1" s="32" t="s">
        <v>149</v>
      </c>
      <c r="S1" s="32" t="s">
        <v>150</v>
      </c>
      <c r="T1" s="32" t="s">
        <v>151</v>
      </c>
      <c r="U1" s="32" t="s">
        <v>152</v>
      </c>
      <c r="V1" s="32" t="s">
        <v>153</v>
      </c>
      <c r="W1" s="32" t="s">
        <v>154</v>
      </c>
      <c r="X1" s="32" t="s">
        <v>155</v>
      </c>
      <c r="Y1" s="32" t="s">
        <v>156</v>
      </c>
      <c r="Z1" s="32" t="s">
        <v>157</v>
      </c>
      <c r="AA1" s="32" t="s">
        <v>158</v>
      </c>
      <c r="AB1" s="32" t="s">
        <v>88</v>
      </c>
    </row>
    <row r="2" spans="1:28" x14ac:dyDescent="0.2">
      <c r="A2" s="36" t="str">
        <f>AB2&amp;C2</f>
        <v>ENER(Intercept)</v>
      </c>
      <c r="B2" s="36">
        <f>B1+1</f>
        <v>1</v>
      </c>
      <c r="C2" s="32" t="s">
        <v>89</v>
      </c>
      <c r="D2" s="33">
        <v>-0.34092670899999999</v>
      </c>
      <c r="E2" s="33">
        <v>0.26219774899999998</v>
      </c>
      <c r="F2" s="33">
        <v>-1.3002655839999999</v>
      </c>
      <c r="G2" s="33">
        <v>0.24121989499999999</v>
      </c>
      <c r="H2" s="33">
        <v>1.7791053000000001E-2</v>
      </c>
      <c r="I2" s="33">
        <v>0.31979480900000001</v>
      </c>
      <c r="J2" s="33">
        <v>5.5632714999999999E-2</v>
      </c>
      <c r="K2" s="33">
        <v>0.95718899700000004</v>
      </c>
      <c r="L2" s="33">
        <v>-2.6252110709999998</v>
      </c>
      <c r="M2" s="33">
        <v>0.88615507199999999</v>
      </c>
      <c r="N2" s="33">
        <v>-2.9624736739999999</v>
      </c>
      <c r="O2" s="33">
        <v>2.1031096999999999E-2</v>
      </c>
      <c r="P2" s="33">
        <v>-1.5483345079999999</v>
      </c>
      <c r="Q2" s="33">
        <v>0.33660229000000003</v>
      </c>
      <c r="R2" s="33">
        <v>-4.5998929649999996</v>
      </c>
      <c r="S2" s="33">
        <v>2.4844960000000001E-3</v>
      </c>
      <c r="T2" s="33">
        <v>-0.24736327799999999</v>
      </c>
      <c r="U2" s="33">
        <v>0.28179301899999998</v>
      </c>
      <c r="V2" s="33">
        <v>-0.87781904399999999</v>
      </c>
      <c r="W2" s="33">
        <v>0.39303296199999999</v>
      </c>
      <c r="X2" s="33">
        <v>-1.8929292280000001</v>
      </c>
      <c r="Y2" s="33">
        <v>0.2208368</v>
      </c>
      <c r="Z2" s="33">
        <v>-8.5716204440000006</v>
      </c>
      <c r="AA2" s="34">
        <v>2.2399999999999999E-7</v>
      </c>
      <c r="AB2" s="33" t="s">
        <v>80</v>
      </c>
    </row>
    <row r="3" spans="1:28" x14ac:dyDescent="0.2">
      <c r="A3" s="36" t="str">
        <f t="shared" ref="A3:A66" si="0">AB3&amp;C3</f>
        <v>ENEREdadM</v>
      </c>
      <c r="B3" s="36">
        <f t="shared" ref="B3:B66" si="1">B2+1</f>
        <v>2</v>
      </c>
      <c r="C3" s="32" t="s">
        <v>91</v>
      </c>
      <c r="D3" s="33">
        <v>-1.9313780000000001E-3</v>
      </c>
      <c r="E3" s="33">
        <v>1.0519901999999999E-2</v>
      </c>
      <c r="F3" s="33">
        <v>-0.18359273800000001</v>
      </c>
      <c r="G3" s="33">
        <v>0.86038020999999998</v>
      </c>
      <c r="H3" s="33">
        <v>2.8069809000000001E-2</v>
      </c>
      <c r="I3" s="33">
        <v>1.1307673000000001E-2</v>
      </c>
      <c r="J3" s="33">
        <v>2.4823684030000002</v>
      </c>
      <c r="K3" s="33">
        <v>4.2063966000000001E-2</v>
      </c>
      <c r="L3" s="33">
        <v>0.102735697</v>
      </c>
      <c r="M3" s="33">
        <v>7.3485724000000002E-2</v>
      </c>
      <c r="N3" s="33">
        <v>1.398036128</v>
      </c>
      <c r="O3" s="33">
        <v>0.20480504499999999</v>
      </c>
      <c r="P3" s="33">
        <v>-1.0389447E-2</v>
      </c>
      <c r="Q3" s="33">
        <v>1.5922654000000001E-2</v>
      </c>
      <c r="R3" s="33">
        <v>-0.65249465600000001</v>
      </c>
      <c r="S3" s="33">
        <v>0.53491438300000005</v>
      </c>
      <c r="T3" s="33">
        <v>2.3393032000000001E-2</v>
      </c>
      <c r="U3" s="33">
        <v>1.1901747000000001E-2</v>
      </c>
      <c r="V3" s="33">
        <v>1.965512358</v>
      </c>
      <c r="W3" s="33">
        <v>6.6958313000000005E-2</v>
      </c>
      <c r="X3" s="33">
        <v>-1.2548082E-2</v>
      </c>
      <c r="Y3" s="33">
        <v>1.9692609999999999E-2</v>
      </c>
      <c r="Z3" s="33">
        <v>-0.63719750200000003</v>
      </c>
      <c r="AA3" s="33">
        <v>0.53300858399999995</v>
      </c>
      <c r="AB3" s="33" t="s">
        <v>80</v>
      </c>
    </row>
    <row r="4" spans="1:28" x14ac:dyDescent="0.2">
      <c r="A4" s="36" t="str">
        <f t="shared" si="0"/>
        <v>ENERlog(EdadM)</v>
      </c>
      <c r="B4" s="36">
        <f t="shared" si="1"/>
        <v>3</v>
      </c>
      <c r="C4" s="32" t="s">
        <v>97</v>
      </c>
      <c r="D4" s="33">
        <v>0.13265408300000001</v>
      </c>
      <c r="E4" s="33">
        <v>0.15549856400000001</v>
      </c>
      <c r="F4" s="33">
        <v>0.85308880099999995</v>
      </c>
      <c r="G4" s="33">
        <v>0.42634828000000002</v>
      </c>
      <c r="H4" s="33">
        <v>-0.13784017600000001</v>
      </c>
      <c r="I4" s="33">
        <v>0.16319623599999999</v>
      </c>
      <c r="J4" s="33">
        <v>-0.84462840100000003</v>
      </c>
      <c r="K4" s="33">
        <v>0.42624005199999998</v>
      </c>
      <c r="L4" s="33">
        <v>0.38968785099999997</v>
      </c>
      <c r="M4" s="33">
        <v>0.60416120900000003</v>
      </c>
      <c r="N4" s="33">
        <v>0.645006407</v>
      </c>
      <c r="O4" s="33">
        <v>0.53947929100000003</v>
      </c>
      <c r="P4" s="33">
        <v>0.73540751500000001</v>
      </c>
      <c r="Q4" s="33">
        <v>0.12629749800000001</v>
      </c>
      <c r="R4" s="33">
        <v>5.8228193609999996</v>
      </c>
      <c r="S4" s="33">
        <v>6.4827500000000002E-4</v>
      </c>
      <c r="T4" s="33">
        <v>-6.9642562000000005E-2</v>
      </c>
      <c r="U4" s="33">
        <v>0.16438301899999999</v>
      </c>
      <c r="V4" s="33">
        <v>-0.42366031500000001</v>
      </c>
      <c r="W4" s="33">
        <v>0.67745403800000004</v>
      </c>
      <c r="X4" s="33">
        <v>0.75115116100000001</v>
      </c>
      <c r="Y4" s="33">
        <v>0.14323060600000001</v>
      </c>
      <c r="Z4" s="33">
        <v>5.244348123</v>
      </c>
      <c r="AA4" s="34">
        <v>8.0199999999999998E-5</v>
      </c>
      <c r="AB4" s="33" t="s">
        <v>80</v>
      </c>
    </row>
    <row r="5" spans="1:28" x14ac:dyDescent="0.2">
      <c r="A5" s="36" t="str">
        <f t="shared" si="0"/>
        <v>ENERZHAZ</v>
      </c>
      <c r="B5" s="36">
        <f t="shared" si="1"/>
        <v>4</v>
      </c>
      <c r="C5" s="32" t="s">
        <v>159</v>
      </c>
      <c r="D5" s="33">
        <v>9.2216829999999996E-3</v>
      </c>
      <c r="E5" s="33">
        <v>7.4117200000000001E-3</v>
      </c>
      <c r="F5" s="33">
        <v>1.244202936</v>
      </c>
      <c r="G5" s="33">
        <v>0.259824359</v>
      </c>
      <c r="H5" s="33">
        <v>8.6800550000000008E-3</v>
      </c>
      <c r="I5" s="33">
        <v>1.1072505E-2</v>
      </c>
      <c r="J5" s="33">
        <v>0.78392877500000002</v>
      </c>
      <c r="K5" s="33">
        <v>0.458781983</v>
      </c>
      <c r="L5" s="33">
        <v>0.11991001900000001</v>
      </c>
      <c r="M5" s="33">
        <v>0.174826917</v>
      </c>
      <c r="N5" s="33">
        <v>0.68587847400000002</v>
      </c>
      <c r="O5" s="33">
        <v>0.51485645300000005</v>
      </c>
      <c r="P5" s="33">
        <v>-6.2149850000000001E-3</v>
      </c>
      <c r="Q5" s="33">
        <v>2.4390332000000001E-2</v>
      </c>
      <c r="R5" s="33">
        <v>-0.25481348599999998</v>
      </c>
      <c r="S5" s="33">
        <v>0.80619120099999997</v>
      </c>
      <c r="T5" s="33">
        <v>1.2328751000000001E-2</v>
      </c>
      <c r="U5" s="33">
        <v>1.0853391E-2</v>
      </c>
      <c r="V5" s="33">
        <v>1.135935468</v>
      </c>
      <c r="W5" s="33">
        <v>0.27271277199999999</v>
      </c>
      <c r="X5" s="33">
        <v>-1.5345684E-2</v>
      </c>
      <c r="Y5" s="33">
        <v>2.9917564000000001E-2</v>
      </c>
      <c r="Z5" s="33">
        <v>-0.51293227299999999</v>
      </c>
      <c r="AA5" s="33">
        <v>0.61500755600000001</v>
      </c>
      <c r="AB5" s="33" t="s">
        <v>80</v>
      </c>
    </row>
    <row r="6" spans="1:28" x14ac:dyDescent="0.2">
      <c r="A6" s="36" t="str">
        <f t="shared" si="0"/>
        <v>ENERESB</v>
      </c>
      <c r="B6" s="36">
        <f t="shared" si="1"/>
        <v>5</v>
      </c>
      <c r="C6" s="32" t="s">
        <v>350</v>
      </c>
      <c r="D6" s="33">
        <v>5.085432E-3</v>
      </c>
      <c r="E6" s="33">
        <v>2.0507938999999999E-2</v>
      </c>
      <c r="F6" s="33">
        <v>0.24797382400000001</v>
      </c>
      <c r="G6" s="33">
        <v>0.81242314199999999</v>
      </c>
      <c r="H6" s="33">
        <v>1.378654E-2</v>
      </c>
      <c r="I6" s="33">
        <v>3.8788357000000002E-2</v>
      </c>
      <c r="J6" s="33">
        <v>0.35542985799999999</v>
      </c>
      <c r="K6" s="33">
        <v>0.73273672000000001</v>
      </c>
      <c r="L6" s="33">
        <v>0.92677385199999995</v>
      </c>
      <c r="M6" s="33">
        <v>0.61448638899999997</v>
      </c>
      <c r="N6" s="33">
        <v>1.508208918</v>
      </c>
      <c r="O6" s="33">
        <v>0.17523653</v>
      </c>
      <c r="P6" s="33">
        <v>1.7736938000000001E-2</v>
      </c>
      <c r="Q6" s="33">
        <v>7.323876E-2</v>
      </c>
      <c r="R6" s="33">
        <v>0.24217966399999999</v>
      </c>
      <c r="S6" s="33">
        <v>0.81558314499999995</v>
      </c>
      <c r="T6" s="33">
        <v>4.1611813999999997E-2</v>
      </c>
      <c r="U6" s="33">
        <v>4.2715413000000001E-2</v>
      </c>
      <c r="V6" s="33">
        <v>0.97416391599999996</v>
      </c>
      <c r="W6" s="33">
        <v>0.34447414399999998</v>
      </c>
      <c r="X6" s="33">
        <v>-7.9231100000000006E-3</v>
      </c>
      <c r="Y6" s="33">
        <v>0.103810598</v>
      </c>
      <c r="Z6" s="33">
        <v>-7.6322749999999995E-2</v>
      </c>
      <c r="AA6" s="33">
        <v>0.94010854600000004</v>
      </c>
      <c r="AB6" s="33" t="s">
        <v>80</v>
      </c>
    </row>
    <row r="7" spans="1:28" x14ac:dyDescent="0.2">
      <c r="A7" s="36" t="str">
        <f t="shared" si="0"/>
        <v>ENERR24SR</v>
      </c>
      <c r="B7" s="36">
        <f t="shared" si="1"/>
        <v>6</v>
      </c>
      <c r="C7" s="32" t="s">
        <v>98</v>
      </c>
      <c r="D7" s="33">
        <v>-1.7492404E-2</v>
      </c>
      <c r="E7" s="33">
        <v>2.4502078E-2</v>
      </c>
      <c r="F7" s="33">
        <v>-0.71391512499999998</v>
      </c>
      <c r="G7" s="33">
        <v>0.50209342400000001</v>
      </c>
      <c r="H7" s="33">
        <v>-2.3249466E-2</v>
      </c>
      <c r="I7" s="33">
        <v>5.5224595000000001E-2</v>
      </c>
      <c r="J7" s="33">
        <v>-0.42099839700000002</v>
      </c>
      <c r="K7" s="33">
        <v>0.68638099799999996</v>
      </c>
      <c r="L7" s="33">
        <v>1.1246876669999999</v>
      </c>
      <c r="M7" s="33">
        <v>0.41144486299999999</v>
      </c>
      <c r="N7" s="33">
        <v>2.7335076190000001</v>
      </c>
      <c r="O7" s="33">
        <v>2.9190464999999999E-2</v>
      </c>
      <c r="P7" s="33">
        <v>-3.9399326999999998E-2</v>
      </c>
      <c r="Q7" s="33">
        <v>0.144221974</v>
      </c>
      <c r="R7" s="33">
        <v>-0.27318532299999998</v>
      </c>
      <c r="S7" s="33">
        <v>0.79259502800000003</v>
      </c>
      <c r="T7" s="33">
        <v>1.6956409999999999E-3</v>
      </c>
      <c r="U7" s="33">
        <v>3.5301989999999998E-2</v>
      </c>
      <c r="V7" s="33">
        <v>4.8032440000000003E-2</v>
      </c>
      <c r="W7" s="33">
        <v>0.96228484800000003</v>
      </c>
      <c r="X7" s="33">
        <v>-5.3702057999999997E-2</v>
      </c>
      <c r="Y7" s="33">
        <v>6.7225021999999995E-2</v>
      </c>
      <c r="Z7" s="33">
        <v>-0.79884032299999996</v>
      </c>
      <c r="AA7" s="33">
        <v>0.43608139600000001</v>
      </c>
      <c r="AB7" s="33" t="s">
        <v>80</v>
      </c>
    </row>
    <row r="8" spans="1:28" x14ac:dyDescent="0.2">
      <c r="A8" s="36" t="str">
        <f t="shared" si="0"/>
        <v>ENERDOW</v>
      </c>
      <c r="B8" s="36">
        <f t="shared" si="1"/>
        <v>7</v>
      </c>
      <c r="C8" s="32" t="s">
        <v>90</v>
      </c>
      <c r="D8" s="33">
        <v>-7.7066199999999997E-4</v>
      </c>
      <c r="E8" s="33">
        <v>7.1463869999999997E-3</v>
      </c>
      <c r="F8" s="33">
        <v>-0.107839405</v>
      </c>
      <c r="G8" s="33">
        <v>0.91763882500000005</v>
      </c>
      <c r="H8" s="33">
        <v>-7.4340869999999998E-3</v>
      </c>
      <c r="I8" s="33">
        <v>1.1481117000000001E-2</v>
      </c>
      <c r="J8" s="33">
        <v>-0.647505581</v>
      </c>
      <c r="K8" s="33">
        <v>0.53795311300000004</v>
      </c>
      <c r="L8" s="33">
        <v>2.7432575000000001E-2</v>
      </c>
      <c r="M8" s="33">
        <v>9.7524668999999994E-2</v>
      </c>
      <c r="N8" s="33">
        <v>0.28128857000000002</v>
      </c>
      <c r="O8" s="33">
        <v>0.78662235599999997</v>
      </c>
      <c r="P8" s="33">
        <v>-2.1092902E-2</v>
      </c>
      <c r="Q8" s="33">
        <v>1.4776310000000001E-2</v>
      </c>
      <c r="R8" s="33">
        <v>-1.4274809749999999</v>
      </c>
      <c r="S8" s="33">
        <v>0.19649269799999999</v>
      </c>
      <c r="AB8" s="33" t="s">
        <v>80</v>
      </c>
    </row>
    <row r="9" spans="1:28" x14ac:dyDescent="0.2">
      <c r="A9" s="36" t="str">
        <f t="shared" si="0"/>
        <v>ENERSexoF</v>
      </c>
      <c r="B9" s="36">
        <f t="shared" si="1"/>
        <v>8</v>
      </c>
      <c r="C9" s="32" t="s">
        <v>99</v>
      </c>
      <c r="D9" s="33">
        <v>4.1030659999999998E-3</v>
      </c>
      <c r="E9" s="33">
        <v>1.8148474000000001E-2</v>
      </c>
      <c r="F9" s="33">
        <v>0.22608324499999999</v>
      </c>
      <c r="G9" s="33">
        <v>0.82864149499999995</v>
      </c>
      <c r="H9" s="33">
        <v>9.4539240000000007E-3</v>
      </c>
      <c r="I9" s="33">
        <v>4.5505793000000003E-2</v>
      </c>
      <c r="J9" s="33">
        <v>0.2077521</v>
      </c>
      <c r="K9" s="33">
        <v>0.84133747699999994</v>
      </c>
      <c r="L9" s="33">
        <v>-0.13095222500000001</v>
      </c>
      <c r="M9" s="33">
        <v>0.37290377200000002</v>
      </c>
      <c r="N9" s="33">
        <v>-0.35116894599999998</v>
      </c>
      <c r="O9" s="33">
        <v>0.73579360999999999</v>
      </c>
      <c r="P9" s="33">
        <v>3.8813416000000003E-2</v>
      </c>
      <c r="Q9" s="33">
        <v>8.8744532000000001E-2</v>
      </c>
      <c r="R9" s="33">
        <v>0.43736121700000002</v>
      </c>
      <c r="S9" s="33">
        <v>0.67502527400000001</v>
      </c>
      <c r="AB9" s="33" t="s">
        <v>80</v>
      </c>
    </row>
    <row r="10" spans="1:28" x14ac:dyDescent="0.2">
      <c r="A10" s="36" t="str">
        <f t="shared" si="0"/>
        <v>ENEREstratoMedio Alto</v>
      </c>
      <c r="B10" s="36">
        <f t="shared" si="1"/>
        <v>9</v>
      </c>
      <c r="C10" s="32" t="s">
        <v>95</v>
      </c>
      <c r="D10" s="33">
        <v>-3.4939896999999998E-2</v>
      </c>
      <c r="E10" s="33">
        <v>1.7228219999999999E-2</v>
      </c>
      <c r="F10" s="33">
        <v>-2.0280619500000001</v>
      </c>
      <c r="G10" s="33">
        <v>8.8902098999999998E-2</v>
      </c>
      <c r="H10" s="33">
        <v>-0.14509541400000001</v>
      </c>
      <c r="I10" s="33">
        <v>6.8904744000000004E-2</v>
      </c>
      <c r="J10" s="33">
        <v>-2.1057391070000002</v>
      </c>
      <c r="K10" s="33">
        <v>7.3247832999999998E-2</v>
      </c>
      <c r="L10" s="33">
        <v>-0.73692980299999999</v>
      </c>
      <c r="M10" s="33">
        <v>0.60131225099999996</v>
      </c>
      <c r="N10" s="33">
        <v>-1.225535987</v>
      </c>
      <c r="O10" s="33">
        <v>0.26000266</v>
      </c>
      <c r="P10" s="33">
        <v>-0.18343559500000001</v>
      </c>
      <c r="Q10" s="33">
        <v>0.116755451</v>
      </c>
      <c r="R10" s="33">
        <v>-1.571109466</v>
      </c>
      <c r="S10" s="33">
        <v>0.16015099399999999</v>
      </c>
      <c r="AB10" s="33" t="s">
        <v>80</v>
      </c>
    </row>
    <row r="11" spans="1:28" x14ac:dyDescent="0.2">
      <c r="A11" s="36" t="str">
        <f t="shared" si="0"/>
        <v>ENERZWHZ</v>
      </c>
      <c r="B11" s="36">
        <f t="shared" si="1"/>
        <v>10</v>
      </c>
      <c r="C11" s="32" t="s">
        <v>160</v>
      </c>
      <c r="D11" s="33">
        <v>-7.8313600000000003E-4</v>
      </c>
      <c r="E11" s="33">
        <v>1.3248766E-2</v>
      </c>
      <c r="F11" s="33">
        <v>-5.9110138999999999E-2</v>
      </c>
      <c r="G11" s="33">
        <v>0.95478394200000005</v>
      </c>
      <c r="H11" s="33">
        <v>-2.1139049E-2</v>
      </c>
      <c r="I11" s="33">
        <v>2.3070146E-2</v>
      </c>
      <c r="J11" s="33">
        <v>-0.91629454700000001</v>
      </c>
      <c r="K11" s="33">
        <v>0.38998755400000001</v>
      </c>
      <c r="L11" s="33">
        <v>0.23116146400000001</v>
      </c>
      <c r="M11" s="33">
        <v>0.217225693</v>
      </c>
      <c r="N11" s="33">
        <v>1.0641534189999999</v>
      </c>
      <c r="O11" s="33">
        <v>0.32258428300000003</v>
      </c>
      <c r="P11" s="33">
        <v>-5.7935589000000003E-2</v>
      </c>
      <c r="Q11" s="33">
        <v>3.8462580000000003E-2</v>
      </c>
      <c r="R11" s="33">
        <v>-1.506284494</v>
      </c>
      <c r="S11" s="33">
        <v>0.17571794399999999</v>
      </c>
      <c r="AB11" s="33" t="s">
        <v>80</v>
      </c>
    </row>
    <row r="12" spans="1:28" x14ac:dyDescent="0.2">
      <c r="A12" s="36" t="str">
        <f t="shared" si="0"/>
        <v>ENERDOM</v>
      </c>
      <c r="B12" s="36">
        <f t="shared" si="1"/>
        <v>11</v>
      </c>
      <c r="C12" s="32" t="s">
        <v>247</v>
      </c>
      <c r="D12" s="33">
        <v>4.7341629000000003E-2</v>
      </c>
      <c r="E12" s="33">
        <v>4.6269729000000002E-2</v>
      </c>
      <c r="F12" s="33">
        <v>1.023166333</v>
      </c>
      <c r="G12" s="33">
        <v>0.34569838800000002</v>
      </c>
      <c r="H12" s="33">
        <v>3.4755485000000003E-2</v>
      </c>
      <c r="I12" s="33">
        <v>8.5694372000000005E-2</v>
      </c>
      <c r="J12" s="33">
        <v>0.40557488000000003</v>
      </c>
      <c r="K12" s="33">
        <v>0.69716502999999996</v>
      </c>
      <c r="L12" s="33">
        <v>-0.51720306599999999</v>
      </c>
      <c r="M12" s="33">
        <v>0.96813239500000003</v>
      </c>
      <c r="N12" s="33">
        <v>-0.53422762099999999</v>
      </c>
      <c r="O12" s="33">
        <v>0.60972325599999999</v>
      </c>
      <c r="P12" s="33">
        <v>-5.9732843000000001E-2</v>
      </c>
      <c r="Q12" s="33">
        <v>0.16715029000000001</v>
      </c>
      <c r="R12" s="33">
        <v>-0.35736009099999999</v>
      </c>
      <c r="S12" s="33">
        <v>0.73135362599999998</v>
      </c>
      <c r="AB12" s="33" t="s">
        <v>80</v>
      </c>
    </row>
    <row r="13" spans="1:28" x14ac:dyDescent="0.2">
      <c r="A13" s="36" t="str">
        <f t="shared" si="0"/>
        <v>ENERESB:R24SR</v>
      </c>
      <c r="B13" s="36">
        <f t="shared" si="1"/>
        <v>12</v>
      </c>
      <c r="C13" s="32" t="s">
        <v>351</v>
      </c>
      <c r="D13" s="33">
        <v>2.3698014E-2</v>
      </c>
      <c r="E13" s="33">
        <v>1.6443157E-2</v>
      </c>
      <c r="F13" s="33">
        <v>1.4412083099999999</v>
      </c>
      <c r="G13" s="33">
        <v>0.19960681799999999</v>
      </c>
      <c r="H13" s="33">
        <v>3.6321932000000001E-2</v>
      </c>
      <c r="I13" s="33">
        <v>4.7507881000000002E-2</v>
      </c>
      <c r="J13" s="33">
        <v>0.76454540800000004</v>
      </c>
      <c r="K13" s="33">
        <v>0.46952617800000002</v>
      </c>
      <c r="L13" s="33">
        <v>-1.887870626</v>
      </c>
      <c r="M13" s="33">
        <v>0.66278514899999996</v>
      </c>
      <c r="N13" s="33">
        <v>-2.8483900559999999</v>
      </c>
      <c r="O13" s="33">
        <v>2.4745419000000001E-2</v>
      </c>
      <c r="P13" s="33">
        <v>-8.5254745000000007E-2</v>
      </c>
      <c r="Q13" s="33">
        <v>0.155882833</v>
      </c>
      <c r="R13" s="33">
        <v>-0.54691555000000003</v>
      </c>
      <c r="S13" s="33">
        <v>0.60142811799999996</v>
      </c>
      <c r="AB13" s="33" t="s">
        <v>80</v>
      </c>
    </row>
    <row r="14" spans="1:28" x14ac:dyDescent="0.2">
      <c r="A14" s="36" t="str">
        <f t="shared" si="0"/>
        <v>ENEREstratoMedio</v>
      </c>
      <c r="B14" s="36">
        <f t="shared" si="1"/>
        <v>13</v>
      </c>
      <c r="C14" s="32" t="s">
        <v>94</v>
      </c>
      <c r="D14" s="33">
        <v>-2.3597481999999999E-2</v>
      </c>
      <c r="E14" s="33">
        <v>2.2139816999999999E-2</v>
      </c>
      <c r="F14" s="33">
        <v>-1.0658390609999999</v>
      </c>
      <c r="G14" s="33">
        <v>0.32749531300000001</v>
      </c>
      <c r="H14" s="33">
        <v>-9.0078620999999998E-2</v>
      </c>
      <c r="I14" s="33">
        <v>8.9079178999999994E-2</v>
      </c>
      <c r="J14" s="33">
        <v>-1.0112197089999999</v>
      </c>
      <c r="K14" s="33">
        <v>0.34558103000000001</v>
      </c>
      <c r="L14" s="33">
        <v>-1.0109944689999999</v>
      </c>
      <c r="M14" s="33">
        <v>1.1659897619999999</v>
      </c>
      <c r="N14" s="33">
        <v>-0.86706976499999999</v>
      </c>
      <c r="O14" s="33">
        <v>0.41463499500000001</v>
      </c>
      <c r="P14" s="33">
        <v>-0.45949549200000001</v>
      </c>
      <c r="Q14" s="33">
        <v>0.105157266</v>
      </c>
      <c r="R14" s="33">
        <v>-4.3696028719999997</v>
      </c>
      <c r="S14" s="33">
        <v>3.275643E-3</v>
      </c>
      <c r="AB14" s="33" t="s">
        <v>80</v>
      </c>
    </row>
    <row r="15" spans="1:28" x14ac:dyDescent="0.2">
      <c r="A15" s="36" t="str">
        <f t="shared" si="0"/>
        <v>ENEREstratoMedio Bajo</v>
      </c>
      <c r="B15" s="36">
        <f t="shared" si="1"/>
        <v>14</v>
      </c>
      <c r="C15" s="32" t="s">
        <v>96</v>
      </c>
      <c r="D15" s="33">
        <v>-5.5855369000000002E-2</v>
      </c>
      <c r="E15" s="33">
        <v>2.4445511E-2</v>
      </c>
      <c r="F15" s="33">
        <v>-2.28489268</v>
      </c>
      <c r="G15" s="33">
        <v>6.2379551999999998E-2</v>
      </c>
      <c r="H15" s="33">
        <v>-0.150202685</v>
      </c>
      <c r="I15" s="33">
        <v>8.1495749000000006E-2</v>
      </c>
      <c r="J15" s="33">
        <v>-1.8430738600000001</v>
      </c>
      <c r="K15" s="33">
        <v>0.107857563</v>
      </c>
      <c r="L15" s="33">
        <v>-1.4197959529999999</v>
      </c>
      <c r="M15" s="33">
        <v>0.81704765400000001</v>
      </c>
      <c r="N15" s="33">
        <v>-1.7377149869999999</v>
      </c>
      <c r="O15" s="33">
        <v>0.125827314</v>
      </c>
      <c r="P15" s="33">
        <v>-0.12754884399999999</v>
      </c>
      <c r="Q15" s="33">
        <v>0.11969329500000001</v>
      </c>
      <c r="R15" s="33">
        <v>-1.065630651</v>
      </c>
      <c r="S15" s="33">
        <v>0.32196039599999998</v>
      </c>
      <c r="AB15" s="33" t="s">
        <v>80</v>
      </c>
    </row>
    <row r="16" spans="1:28" x14ac:dyDescent="0.2">
      <c r="A16" s="36" t="str">
        <f t="shared" si="0"/>
        <v>ENEREstratoBajo</v>
      </c>
      <c r="B16" s="36">
        <f t="shared" si="1"/>
        <v>15</v>
      </c>
      <c r="C16" s="32" t="s">
        <v>93</v>
      </c>
      <c r="D16" s="33">
        <v>-2.1349492000000001E-2</v>
      </c>
      <c r="E16" s="33">
        <v>2.1413168999999999E-2</v>
      </c>
      <c r="F16" s="33">
        <v>-0.99702626999999999</v>
      </c>
      <c r="G16" s="33">
        <v>0.35724678700000001</v>
      </c>
      <c r="H16" s="33">
        <v>-0.13217468900000001</v>
      </c>
      <c r="I16" s="33">
        <v>7.2030733E-2</v>
      </c>
      <c r="J16" s="33">
        <v>-1.8349763160000001</v>
      </c>
      <c r="K16" s="33">
        <v>0.109146116</v>
      </c>
      <c r="L16" s="33">
        <v>-1.030851459</v>
      </c>
      <c r="M16" s="33">
        <v>0.56413866899999998</v>
      </c>
      <c r="N16" s="33">
        <v>-1.8273015399999999</v>
      </c>
      <c r="O16" s="33">
        <v>0.11038110900000001</v>
      </c>
      <c r="P16" s="33">
        <v>-0.142221563</v>
      </c>
      <c r="Q16" s="33">
        <v>0.1074899</v>
      </c>
      <c r="R16" s="33">
        <v>-1.323115598</v>
      </c>
      <c r="S16" s="33">
        <v>0.227377155</v>
      </c>
      <c r="AB16" s="33" t="s">
        <v>80</v>
      </c>
    </row>
    <row r="17" spans="1:28" x14ac:dyDescent="0.2">
      <c r="A17" s="36" t="str">
        <f t="shared" si="0"/>
        <v>ENERFRDENER</v>
      </c>
      <c r="B17" s="36">
        <f t="shared" si="1"/>
        <v>16</v>
      </c>
      <c r="C17" s="32" t="s">
        <v>39</v>
      </c>
      <c r="D17" s="33">
        <v>0.59182349400000001</v>
      </c>
      <c r="E17" s="33">
        <v>5.4405580000000002E-2</v>
      </c>
      <c r="F17" s="33">
        <v>10.877992519999999</v>
      </c>
      <c r="G17" s="34">
        <v>3.5800000000000003E-5</v>
      </c>
      <c r="AB17" s="33" t="s">
        <v>80</v>
      </c>
    </row>
    <row r="18" spans="1:28" x14ac:dyDescent="0.2">
      <c r="A18" s="36" t="str">
        <f t="shared" si="0"/>
        <v>PROT(Intercept)</v>
      </c>
      <c r="B18" s="36">
        <f t="shared" si="1"/>
        <v>17</v>
      </c>
      <c r="C18" s="32" t="s">
        <v>89</v>
      </c>
      <c r="D18" s="33">
        <v>0.108064937</v>
      </c>
      <c r="E18" s="33">
        <v>0.40012211800000003</v>
      </c>
      <c r="F18" s="33">
        <v>0.27007988700000002</v>
      </c>
      <c r="G18" s="33">
        <v>0.79614801099999999</v>
      </c>
      <c r="H18" s="33">
        <v>0.35545130200000002</v>
      </c>
      <c r="I18" s="33">
        <v>0.49372658899999999</v>
      </c>
      <c r="J18" s="33">
        <v>0.719935506</v>
      </c>
      <c r="K18" s="33">
        <v>0.49489466199999999</v>
      </c>
      <c r="L18" s="33">
        <v>-1.6836069220000001</v>
      </c>
      <c r="M18" s="33">
        <v>2.1029153420000002</v>
      </c>
      <c r="N18" s="33">
        <v>-0.80060613400000002</v>
      </c>
      <c r="O18" s="33">
        <v>0.44967388000000003</v>
      </c>
      <c r="P18" s="33">
        <v>-1.3029873270000001</v>
      </c>
      <c r="Q18" s="33">
        <v>0.38111568000000001</v>
      </c>
      <c r="R18" s="33">
        <v>-3.4188762000000001</v>
      </c>
      <c r="S18" s="33">
        <v>1.1152428000000001E-2</v>
      </c>
      <c r="T18" s="33">
        <v>0.10045084899999999</v>
      </c>
      <c r="U18" s="33">
        <v>0.497097964</v>
      </c>
      <c r="V18" s="33">
        <v>0.20207455399999999</v>
      </c>
      <c r="W18" s="33">
        <v>0.84240541599999996</v>
      </c>
      <c r="X18" s="33">
        <v>-1.737101931</v>
      </c>
      <c r="Y18" s="33">
        <v>0.22586597999999999</v>
      </c>
      <c r="Z18" s="33">
        <v>-7.6908524890000001</v>
      </c>
      <c r="AA18" s="34">
        <v>9.2099999999999995E-7</v>
      </c>
      <c r="AB18" s="33" t="s">
        <v>81</v>
      </c>
    </row>
    <row r="19" spans="1:28" x14ac:dyDescent="0.2">
      <c r="A19" s="36" t="str">
        <f t="shared" si="0"/>
        <v>PROTEdadM</v>
      </c>
      <c r="B19" s="36">
        <f t="shared" si="1"/>
        <v>18</v>
      </c>
      <c r="C19" s="32" t="s">
        <v>91</v>
      </c>
      <c r="D19" s="33">
        <v>9.0651450000000001E-3</v>
      </c>
      <c r="E19" s="33">
        <v>2.0226741999999999E-2</v>
      </c>
      <c r="F19" s="33">
        <v>0.44817622099999999</v>
      </c>
      <c r="G19" s="33">
        <v>0.66975531899999996</v>
      </c>
      <c r="H19" s="33">
        <v>2.9018017E-2</v>
      </c>
      <c r="I19" s="33">
        <v>2.151964E-2</v>
      </c>
      <c r="J19" s="33">
        <v>1.3484434430000001</v>
      </c>
      <c r="K19" s="33">
        <v>0.21951299399999999</v>
      </c>
      <c r="L19" s="33">
        <v>0.25795351900000002</v>
      </c>
      <c r="M19" s="33">
        <v>0.132108753</v>
      </c>
      <c r="N19" s="33">
        <v>1.9525846200000001</v>
      </c>
      <c r="O19" s="33">
        <v>9.1817310999999999E-2</v>
      </c>
      <c r="P19" s="33">
        <v>-5.0274029999999997E-3</v>
      </c>
      <c r="Q19" s="33">
        <v>1.5324243E-2</v>
      </c>
      <c r="R19" s="33">
        <v>-0.32806856899999998</v>
      </c>
      <c r="S19" s="33">
        <v>0.75245458300000001</v>
      </c>
      <c r="T19" s="33">
        <v>2.7203897000000001E-2</v>
      </c>
      <c r="U19" s="33">
        <v>2.3460161E-2</v>
      </c>
      <c r="V19" s="33">
        <v>1.159578427</v>
      </c>
      <c r="W19" s="33">
        <v>0.26323309900000003</v>
      </c>
      <c r="X19" s="33">
        <v>-6.8795330000000002E-3</v>
      </c>
      <c r="Y19" s="33">
        <v>1.8145293999999999E-2</v>
      </c>
      <c r="Z19" s="33">
        <v>-0.379135958</v>
      </c>
      <c r="AA19" s="33">
        <v>0.70957126599999998</v>
      </c>
      <c r="AB19" s="33" t="s">
        <v>81</v>
      </c>
    </row>
    <row r="20" spans="1:28" x14ac:dyDescent="0.2">
      <c r="A20" s="36" t="str">
        <f t="shared" si="0"/>
        <v>PROTlog(EdadM)</v>
      </c>
      <c r="B20" s="36">
        <f t="shared" si="1"/>
        <v>19</v>
      </c>
      <c r="C20" s="32" t="s">
        <v>97</v>
      </c>
      <c r="D20" s="33">
        <v>8.7167449999999997E-3</v>
      </c>
      <c r="E20" s="33">
        <v>0.26565477999999998</v>
      </c>
      <c r="F20" s="33">
        <v>3.2812301000000002E-2</v>
      </c>
      <c r="G20" s="33">
        <v>0.97488857100000004</v>
      </c>
      <c r="H20" s="33">
        <v>-6.5455954999999996E-2</v>
      </c>
      <c r="I20" s="33">
        <v>0.28003350399999999</v>
      </c>
      <c r="J20" s="33">
        <v>-0.23374329899999999</v>
      </c>
      <c r="K20" s="33">
        <v>0.82187297599999998</v>
      </c>
      <c r="L20" s="33">
        <v>0.96169786400000001</v>
      </c>
      <c r="M20" s="33">
        <v>1.168134231</v>
      </c>
      <c r="N20" s="33">
        <v>0.82327684400000001</v>
      </c>
      <c r="O20" s="33">
        <v>0.43749542299999999</v>
      </c>
      <c r="P20" s="33">
        <v>0.86952237700000001</v>
      </c>
      <c r="Q20" s="33">
        <v>0.153987501</v>
      </c>
      <c r="R20" s="33">
        <v>5.646707514</v>
      </c>
      <c r="S20" s="33">
        <v>7.7713800000000003E-4</v>
      </c>
      <c r="T20" s="33">
        <v>-2.7314114E-2</v>
      </c>
      <c r="U20" s="33">
        <v>0.315662787</v>
      </c>
      <c r="V20" s="33">
        <v>-8.6529409000000002E-2</v>
      </c>
      <c r="W20" s="33">
        <v>0.93211920699999995</v>
      </c>
      <c r="X20" s="33">
        <v>0.87767450000000002</v>
      </c>
      <c r="Y20" s="33">
        <v>0.16620441799999999</v>
      </c>
      <c r="Z20" s="33">
        <v>5.2806929480000004</v>
      </c>
      <c r="AA20" s="34">
        <v>7.4599999999999997E-5</v>
      </c>
      <c r="AB20" s="33" t="s">
        <v>81</v>
      </c>
    </row>
    <row r="21" spans="1:28" x14ac:dyDescent="0.2">
      <c r="A21" s="36" t="str">
        <f t="shared" si="0"/>
        <v>PROTZHAZ</v>
      </c>
      <c r="B21" s="36">
        <f t="shared" si="1"/>
        <v>20</v>
      </c>
      <c r="C21" s="32" t="s">
        <v>159</v>
      </c>
      <c r="D21" s="33">
        <v>7.5136719999999999E-3</v>
      </c>
      <c r="E21" s="33">
        <v>8.7645139999999993E-3</v>
      </c>
      <c r="F21" s="33">
        <v>0.85728336800000005</v>
      </c>
      <c r="G21" s="33">
        <v>0.424201508</v>
      </c>
      <c r="H21" s="33">
        <v>4.3746189999999997E-3</v>
      </c>
      <c r="I21" s="33">
        <v>1.2991526999999999E-2</v>
      </c>
      <c r="J21" s="33">
        <v>0.33672862199999998</v>
      </c>
      <c r="K21" s="33">
        <v>0.74619140699999997</v>
      </c>
      <c r="L21" s="33">
        <v>9.8706921000000003E-2</v>
      </c>
      <c r="M21" s="33">
        <v>0.18526625499999999</v>
      </c>
      <c r="N21" s="33">
        <v>0.53278413400000002</v>
      </c>
      <c r="O21" s="33">
        <v>0.610670924</v>
      </c>
      <c r="P21" s="33">
        <v>1.66884E-3</v>
      </c>
      <c r="Q21" s="33">
        <v>3.7394921999999997E-2</v>
      </c>
      <c r="R21" s="33">
        <v>4.4627449999999999E-2</v>
      </c>
      <c r="S21" s="33">
        <v>0.965650656</v>
      </c>
      <c r="T21" s="33">
        <v>9.1158070000000001E-3</v>
      </c>
      <c r="U21" s="33">
        <v>1.2643236E-2</v>
      </c>
      <c r="V21" s="33">
        <v>0.72100268700000003</v>
      </c>
      <c r="W21" s="33">
        <v>0.481310976</v>
      </c>
      <c r="X21" s="33">
        <v>-2.2228009999999999E-3</v>
      </c>
      <c r="Y21" s="33">
        <v>4.8868139999999997E-2</v>
      </c>
      <c r="Z21" s="33">
        <v>-4.5485692000000001E-2</v>
      </c>
      <c r="AA21" s="33">
        <v>0.96428305299999995</v>
      </c>
      <c r="AB21" s="33" t="s">
        <v>81</v>
      </c>
    </row>
    <row r="22" spans="1:28" x14ac:dyDescent="0.2">
      <c r="A22" s="36" t="str">
        <f t="shared" si="0"/>
        <v>PROTESB</v>
      </c>
      <c r="B22" s="36">
        <f t="shared" si="1"/>
        <v>21</v>
      </c>
      <c r="C22" s="32" t="s">
        <v>350</v>
      </c>
      <c r="D22" s="33">
        <v>-1.0961809999999999E-3</v>
      </c>
      <c r="E22" s="33">
        <v>4.1247677000000003E-2</v>
      </c>
      <c r="F22" s="33">
        <v>-2.6575589E-2</v>
      </c>
      <c r="G22" s="33">
        <v>0.97966009499999995</v>
      </c>
      <c r="H22" s="33">
        <v>2.6744865999999999E-2</v>
      </c>
      <c r="I22" s="33">
        <v>5.3705573999999999E-2</v>
      </c>
      <c r="J22" s="33">
        <v>0.49799049899999998</v>
      </c>
      <c r="K22" s="33">
        <v>0.63375253099999995</v>
      </c>
      <c r="L22" s="33">
        <v>0.55385201500000003</v>
      </c>
      <c r="M22" s="33">
        <v>0.99072788499999997</v>
      </c>
      <c r="N22" s="33">
        <v>0.55903545600000004</v>
      </c>
      <c r="O22" s="33">
        <v>0.59356302299999997</v>
      </c>
      <c r="P22" s="33">
        <v>1.9910625000000001E-2</v>
      </c>
      <c r="Q22" s="33">
        <v>7.5819128999999999E-2</v>
      </c>
      <c r="R22" s="33">
        <v>0.26260688500000001</v>
      </c>
      <c r="S22" s="33">
        <v>0.80041455699999997</v>
      </c>
      <c r="T22" s="33">
        <v>4.1798400999999999E-2</v>
      </c>
      <c r="U22" s="33">
        <v>4.3187324999999999E-2</v>
      </c>
      <c r="V22" s="33">
        <v>0.96783953</v>
      </c>
      <c r="W22" s="33">
        <v>0.34752775000000002</v>
      </c>
      <c r="X22" s="33">
        <v>-1.0640900999999999E-2</v>
      </c>
      <c r="Y22" s="33">
        <v>0.12158953</v>
      </c>
      <c r="Z22" s="33">
        <v>-8.7514946999999996E-2</v>
      </c>
      <c r="AA22" s="33">
        <v>0.93134815299999996</v>
      </c>
      <c r="AB22" s="33" t="s">
        <v>81</v>
      </c>
    </row>
    <row r="23" spans="1:28" x14ac:dyDescent="0.2">
      <c r="A23" s="36" t="str">
        <f t="shared" si="0"/>
        <v>PROTR24SR</v>
      </c>
      <c r="B23" s="36">
        <f t="shared" si="1"/>
        <v>22</v>
      </c>
      <c r="C23" s="32" t="s">
        <v>98</v>
      </c>
      <c r="D23" s="33">
        <v>-9.7462269999999997E-3</v>
      </c>
      <c r="E23" s="33">
        <v>2.8290182000000001E-2</v>
      </c>
      <c r="F23" s="33">
        <v>-0.34450918600000002</v>
      </c>
      <c r="G23" s="33">
        <v>0.742217558</v>
      </c>
      <c r="H23" s="33">
        <v>-4.0717977000000002E-2</v>
      </c>
      <c r="I23" s="33">
        <v>5.4948261999999998E-2</v>
      </c>
      <c r="J23" s="33">
        <v>-0.74102392299999997</v>
      </c>
      <c r="K23" s="33">
        <v>0.48279134600000001</v>
      </c>
      <c r="L23" s="33">
        <v>0.415476181</v>
      </c>
      <c r="M23" s="33">
        <v>1.196081234</v>
      </c>
      <c r="N23" s="33">
        <v>0.34736451800000001</v>
      </c>
      <c r="O23" s="33">
        <v>0.73852735300000005</v>
      </c>
      <c r="P23" s="33">
        <v>-0.13672798999999999</v>
      </c>
      <c r="Q23" s="33">
        <v>0.17266105800000001</v>
      </c>
      <c r="R23" s="33">
        <v>-0.79188666500000005</v>
      </c>
      <c r="S23" s="33">
        <v>0.45442015000000002</v>
      </c>
      <c r="T23" s="33">
        <v>-1.9200505E-2</v>
      </c>
      <c r="U23" s="33">
        <v>3.0343196999999999E-2</v>
      </c>
      <c r="V23" s="33">
        <v>-0.63277791699999997</v>
      </c>
      <c r="W23" s="33">
        <v>0.53581831599999996</v>
      </c>
      <c r="X23" s="33">
        <v>-0.15081308600000001</v>
      </c>
      <c r="Y23" s="33">
        <v>7.6251897999999999E-2</v>
      </c>
      <c r="Z23" s="33">
        <v>-1.9778272969999999</v>
      </c>
      <c r="AA23" s="33">
        <v>6.5435352000000002E-2</v>
      </c>
      <c r="AB23" s="33" t="s">
        <v>81</v>
      </c>
    </row>
    <row r="24" spans="1:28" x14ac:dyDescent="0.2">
      <c r="A24" s="36" t="str">
        <f t="shared" si="0"/>
        <v>PROTDOW</v>
      </c>
      <c r="B24" s="36">
        <f t="shared" si="1"/>
        <v>23</v>
      </c>
      <c r="C24" s="32" t="s">
        <v>90</v>
      </c>
      <c r="D24" s="33">
        <v>3.7784800000000002E-4</v>
      </c>
      <c r="E24" s="33">
        <v>8.7067559999999995E-3</v>
      </c>
      <c r="F24" s="33">
        <v>4.3397097000000003E-2</v>
      </c>
      <c r="G24" s="33">
        <v>0.966793177</v>
      </c>
      <c r="H24" s="33">
        <v>-2.1546909999999998E-3</v>
      </c>
      <c r="I24" s="33">
        <v>1.0525247999999999E-2</v>
      </c>
      <c r="J24" s="33">
        <v>-0.20471644999999999</v>
      </c>
      <c r="K24" s="33">
        <v>0.843618918</v>
      </c>
      <c r="L24" s="33">
        <v>-0.121358882</v>
      </c>
      <c r="M24" s="33">
        <v>0.122681026</v>
      </c>
      <c r="N24" s="33">
        <v>-0.98922291500000004</v>
      </c>
      <c r="O24" s="33">
        <v>0.35550713299999998</v>
      </c>
      <c r="P24" s="33">
        <v>-2.9959461999999999E-2</v>
      </c>
      <c r="Q24" s="33">
        <v>2.3677131000000001E-2</v>
      </c>
      <c r="R24" s="33">
        <v>-1.2653333010000001</v>
      </c>
      <c r="S24" s="33">
        <v>0.24624136299999999</v>
      </c>
      <c r="AB24" s="33" t="s">
        <v>81</v>
      </c>
    </row>
    <row r="25" spans="1:28" x14ac:dyDescent="0.2">
      <c r="A25" s="36" t="str">
        <f t="shared" si="0"/>
        <v>PROTSexoF</v>
      </c>
      <c r="B25" s="36">
        <f t="shared" si="1"/>
        <v>24</v>
      </c>
      <c r="C25" s="32" t="s">
        <v>99</v>
      </c>
      <c r="D25" s="33">
        <v>1.4203459999999999E-2</v>
      </c>
      <c r="E25" s="33">
        <v>1.4999236000000001E-2</v>
      </c>
      <c r="F25" s="33">
        <v>0.94694557499999998</v>
      </c>
      <c r="G25" s="33">
        <v>0.38022604599999998</v>
      </c>
      <c r="H25" s="33">
        <v>-1.3606614E-2</v>
      </c>
      <c r="I25" s="33">
        <v>3.1778839000000003E-2</v>
      </c>
      <c r="J25" s="33">
        <v>-0.42816586600000001</v>
      </c>
      <c r="K25" s="33">
        <v>0.68139588299999998</v>
      </c>
      <c r="L25" s="33">
        <v>0.79702943800000003</v>
      </c>
      <c r="M25" s="33">
        <v>0.66957253699999997</v>
      </c>
      <c r="N25" s="33">
        <v>1.1903556280000001</v>
      </c>
      <c r="O25" s="33">
        <v>0.27270504899999998</v>
      </c>
      <c r="P25" s="33">
        <v>-6.4659740000000002E-3</v>
      </c>
      <c r="Q25" s="33">
        <v>0.101504495</v>
      </c>
      <c r="R25" s="33">
        <v>-6.3701353000000002E-2</v>
      </c>
      <c r="S25" s="33">
        <v>0.95098892599999996</v>
      </c>
      <c r="AB25" s="33" t="s">
        <v>81</v>
      </c>
    </row>
    <row r="26" spans="1:28" x14ac:dyDescent="0.2">
      <c r="A26" s="36" t="str">
        <f t="shared" si="0"/>
        <v>PROTEstratoMedio Alto</v>
      </c>
      <c r="B26" s="36">
        <f t="shared" si="1"/>
        <v>25</v>
      </c>
      <c r="C26" s="32" t="s">
        <v>95</v>
      </c>
      <c r="D26" s="33">
        <v>-1.7021746000000001E-2</v>
      </c>
      <c r="E26" s="33">
        <v>2.4183584000000001E-2</v>
      </c>
      <c r="F26" s="33">
        <v>-0.70385537399999998</v>
      </c>
      <c r="G26" s="33">
        <v>0.50790449400000004</v>
      </c>
      <c r="H26" s="33">
        <v>-0.1107231</v>
      </c>
      <c r="I26" s="33">
        <v>6.8978167000000007E-2</v>
      </c>
      <c r="J26" s="33">
        <v>-1.6051905339999999</v>
      </c>
      <c r="K26" s="33">
        <v>0.152486868</v>
      </c>
      <c r="L26" s="33">
        <v>-0.84332948200000002</v>
      </c>
      <c r="M26" s="33">
        <v>1.1403910639999999</v>
      </c>
      <c r="N26" s="33">
        <v>-0.73950902399999996</v>
      </c>
      <c r="O26" s="33">
        <v>0.48365418700000001</v>
      </c>
      <c r="P26" s="33">
        <v>-0.21608181500000001</v>
      </c>
      <c r="Q26" s="33">
        <v>0.116852653</v>
      </c>
      <c r="R26" s="33">
        <v>-1.8491819410000001</v>
      </c>
      <c r="S26" s="33">
        <v>0.10689533399999999</v>
      </c>
      <c r="AB26" s="33" t="s">
        <v>81</v>
      </c>
    </row>
    <row r="27" spans="1:28" x14ac:dyDescent="0.2">
      <c r="A27" s="36" t="str">
        <f t="shared" si="0"/>
        <v>PROTZWHZ</v>
      </c>
      <c r="B27" s="36">
        <f t="shared" si="1"/>
        <v>26</v>
      </c>
      <c r="C27" s="32" t="s">
        <v>160</v>
      </c>
      <c r="D27" s="33">
        <v>-2.4167469999999999E-3</v>
      </c>
      <c r="E27" s="33">
        <v>1.3325765E-2</v>
      </c>
      <c r="F27" s="33">
        <v>-0.18135900399999999</v>
      </c>
      <c r="G27" s="33">
        <v>0.86205725499999997</v>
      </c>
      <c r="H27" s="33">
        <v>-3.1649748999999998E-2</v>
      </c>
      <c r="I27" s="33">
        <v>2.8421571999999999E-2</v>
      </c>
      <c r="J27" s="33">
        <v>-1.113581953</v>
      </c>
      <c r="K27" s="33">
        <v>0.302229743</v>
      </c>
      <c r="L27" s="33">
        <v>-0.40671729099999998</v>
      </c>
      <c r="M27" s="33">
        <v>0.30863563399999999</v>
      </c>
      <c r="N27" s="33">
        <v>-1.3177911</v>
      </c>
      <c r="O27" s="33">
        <v>0.229061348</v>
      </c>
      <c r="P27" s="33">
        <v>-7.7246526999999995E-2</v>
      </c>
      <c r="Q27" s="33">
        <v>5.8713631000000002E-2</v>
      </c>
      <c r="R27" s="33">
        <v>-1.3156489410000001</v>
      </c>
      <c r="S27" s="33">
        <v>0.229741994</v>
      </c>
      <c r="AB27" s="33" t="s">
        <v>81</v>
      </c>
    </row>
    <row r="28" spans="1:28" x14ac:dyDescent="0.2">
      <c r="A28" s="36" t="str">
        <f t="shared" si="0"/>
        <v>PROTDOM</v>
      </c>
      <c r="B28" s="36">
        <f t="shared" si="1"/>
        <v>27</v>
      </c>
      <c r="C28" s="32" t="s">
        <v>247</v>
      </c>
      <c r="D28" s="33">
        <v>-4.4184436000000001E-2</v>
      </c>
      <c r="E28" s="33">
        <v>4.6775694999999999E-2</v>
      </c>
      <c r="F28" s="33">
        <v>-0.94460245099999995</v>
      </c>
      <c r="G28" s="33">
        <v>0.38132883699999998</v>
      </c>
      <c r="H28" s="33">
        <v>-6.0125610000000003E-2</v>
      </c>
      <c r="I28" s="33">
        <v>6.7996658000000001E-2</v>
      </c>
      <c r="J28" s="33">
        <v>-0.88424360400000002</v>
      </c>
      <c r="K28" s="33">
        <v>0.40590974699999999</v>
      </c>
      <c r="L28" s="33">
        <v>-1.011699149</v>
      </c>
      <c r="M28" s="33">
        <v>1.1053165089999999</v>
      </c>
      <c r="N28" s="33">
        <v>-0.91530266699999996</v>
      </c>
      <c r="O28" s="33">
        <v>0.390473244</v>
      </c>
      <c r="P28" s="33">
        <v>-0.10674043599999999</v>
      </c>
      <c r="Q28" s="33">
        <v>0.17065387900000001</v>
      </c>
      <c r="R28" s="33">
        <v>-0.62547910600000001</v>
      </c>
      <c r="S28" s="33">
        <v>0.55149517999999997</v>
      </c>
      <c r="AB28" s="33" t="s">
        <v>81</v>
      </c>
    </row>
    <row r="29" spans="1:28" x14ac:dyDescent="0.2">
      <c r="A29" s="36" t="str">
        <f t="shared" si="0"/>
        <v>PROTESB:R24SR</v>
      </c>
      <c r="B29" s="36">
        <f t="shared" si="1"/>
        <v>28</v>
      </c>
      <c r="C29" s="32" t="s">
        <v>351</v>
      </c>
      <c r="D29" s="33">
        <v>2.8702545999999999E-2</v>
      </c>
      <c r="E29" s="33">
        <v>3.9622697999999998E-2</v>
      </c>
      <c r="F29" s="33">
        <v>0.72439655000000003</v>
      </c>
      <c r="G29" s="33">
        <v>0.49608632800000002</v>
      </c>
      <c r="H29" s="33">
        <v>2.3247160999999999E-2</v>
      </c>
      <c r="I29" s="33">
        <v>7.2350824999999994E-2</v>
      </c>
      <c r="J29" s="33">
        <v>0.32131162400000002</v>
      </c>
      <c r="K29" s="33">
        <v>0.75735533799999999</v>
      </c>
      <c r="L29" s="33">
        <v>-1.426953744</v>
      </c>
      <c r="M29" s="33">
        <v>1.14438145</v>
      </c>
      <c r="N29" s="33">
        <v>-1.2469214209999999</v>
      </c>
      <c r="O29" s="33">
        <v>0.25252861900000001</v>
      </c>
      <c r="P29" s="33">
        <v>-9.1817575999999998E-2</v>
      </c>
      <c r="Q29" s="33">
        <v>0.20547075200000001</v>
      </c>
      <c r="R29" s="33">
        <v>-0.44686445499999999</v>
      </c>
      <c r="S29" s="33">
        <v>0.66847124499999999</v>
      </c>
      <c r="AB29" s="33" t="s">
        <v>81</v>
      </c>
    </row>
    <row r="30" spans="1:28" x14ac:dyDescent="0.2">
      <c r="A30" s="36" t="str">
        <f t="shared" si="0"/>
        <v>PROTEstratoMedio</v>
      </c>
      <c r="B30" s="36">
        <f t="shared" si="1"/>
        <v>29</v>
      </c>
      <c r="C30" s="32" t="s">
        <v>94</v>
      </c>
      <c r="D30" s="33">
        <v>-1.5970555000000001E-2</v>
      </c>
      <c r="E30" s="33">
        <v>2.6599689999999999E-2</v>
      </c>
      <c r="F30" s="33">
        <v>-0.60040379300000002</v>
      </c>
      <c r="G30" s="33">
        <v>0.57020423799999997</v>
      </c>
      <c r="H30" s="33">
        <v>-6.0353315999999997E-2</v>
      </c>
      <c r="I30" s="33">
        <v>7.6335284000000003E-2</v>
      </c>
      <c r="J30" s="33">
        <v>-0.79063458799999997</v>
      </c>
      <c r="K30" s="33">
        <v>0.45510452800000001</v>
      </c>
      <c r="L30" s="33">
        <v>-1.344671272</v>
      </c>
      <c r="M30" s="33">
        <v>1.0990174619999999</v>
      </c>
      <c r="N30" s="33">
        <v>-1.2235212980000001</v>
      </c>
      <c r="O30" s="33">
        <v>0.26071635599999998</v>
      </c>
      <c r="P30" s="33">
        <v>-0.43056477599999998</v>
      </c>
      <c r="Q30" s="33">
        <v>0.105890083</v>
      </c>
      <c r="R30" s="33">
        <v>-4.0661482400000004</v>
      </c>
      <c r="S30" s="33">
        <v>4.7723799999999997E-3</v>
      </c>
      <c r="AB30" s="33" t="s">
        <v>81</v>
      </c>
    </row>
    <row r="31" spans="1:28" x14ac:dyDescent="0.2">
      <c r="A31" s="36" t="str">
        <f t="shared" si="0"/>
        <v>PROTEstratoMedio Bajo</v>
      </c>
      <c r="B31" s="36">
        <f t="shared" si="1"/>
        <v>30</v>
      </c>
      <c r="C31" s="32" t="s">
        <v>96</v>
      </c>
      <c r="D31" s="33">
        <v>-8.3871956999999997E-2</v>
      </c>
      <c r="E31" s="33">
        <v>3.1879579999999998E-2</v>
      </c>
      <c r="F31" s="33">
        <v>-2.6308990570000002</v>
      </c>
      <c r="G31" s="33">
        <v>3.9012631999999998E-2</v>
      </c>
      <c r="H31" s="33">
        <v>-0.16534447499999999</v>
      </c>
      <c r="I31" s="33">
        <v>7.4253364000000002E-2</v>
      </c>
      <c r="J31" s="33">
        <v>-2.2267607370000002</v>
      </c>
      <c r="K31" s="33">
        <v>6.1262994000000001E-2</v>
      </c>
      <c r="L31" s="33">
        <v>-1.350738352</v>
      </c>
      <c r="M31" s="33">
        <v>1.1668545889999999</v>
      </c>
      <c r="N31" s="33">
        <v>-1.1575892699999999</v>
      </c>
      <c r="O31" s="33">
        <v>0.28499947199999998</v>
      </c>
      <c r="P31" s="33">
        <v>-0.121772962</v>
      </c>
      <c r="Q31" s="33">
        <v>0.100823223</v>
      </c>
      <c r="R31" s="33">
        <v>-1.2077868359999999</v>
      </c>
      <c r="S31" s="33">
        <v>0.26634744799999999</v>
      </c>
      <c r="AB31" s="33" t="s">
        <v>81</v>
      </c>
    </row>
    <row r="32" spans="1:28" x14ac:dyDescent="0.2">
      <c r="A32" s="36" t="str">
        <f t="shared" si="0"/>
        <v>PROTEstratoBajo</v>
      </c>
      <c r="B32" s="36">
        <f t="shared" si="1"/>
        <v>31</v>
      </c>
      <c r="C32" s="32" t="s">
        <v>93</v>
      </c>
      <c r="D32" s="33">
        <v>-2.828812E-2</v>
      </c>
      <c r="E32" s="33">
        <v>2.7373583E-2</v>
      </c>
      <c r="F32" s="33">
        <v>-1.033409477</v>
      </c>
      <c r="G32" s="33">
        <v>0.34125578499999998</v>
      </c>
      <c r="H32" s="33">
        <v>-0.111606517</v>
      </c>
      <c r="I32" s="33">
        <v>6.6646370999999996E-2</v>
      </c>
      <c r="J32" s="33">
        <v>-1.6746075579999999</v>
      </c>
      <c r="K32" s="33">
        <v>0.13792211900000001</v>
      </c>
      <c r="L32" s="33">
        <v>-0.75147635800000001</v>
      </c>
      <c r="M32" s="33">
        <v>1.1356629629999999</v>
      </c>
      <c r="N32" s="33">
        <v>-0.661707198</v>
      </c>
      <c r="O32" s="33">
        <v>0.52933121999999999</v>
      </c>
      <c r="P32" s="33">
        <v>-0.15844717799999999</v>
      </c>
      <c r="Q32" s="33">
        <v>9.9925954999999997E-2</v>
      </c>
      <c r="R32" s="33">
        <v>-1.5856458710000001</v>
      </c>
      <c r="S32" s="33">
        <v>0.15683939999999999</v>
      </c>
      <c r="AB32" s="33" t="s">
        <v>81</v>
      </c>
    </row>
    <row r="33" spans="1:28" x14ac:dyDescent="0.2">
      <c r="A33" s="36" t="str">
        <f t="shared" si="0"/>
        <v>PROTFRDPROT</v>
      </c>
      <c r="B33" s="36">
        <f t="shared" si="1"/>
        <v>32</v>
      </c>
      <c r="C33" s="32" t="s">
        <v>42</v>
      </c>
      <c r="D33" s="33">
        <v>0.482362872</v>
      </c>
      <c r="E33" s="33">
        <v>2.3488281E-2</v>
      </c>
      <c r="F33" s="33">
        <v>20.53632056</v>
      </c>
      <c r="G33" s="34">
        <v>8.6700000000000002E-7</v>
      </c>
      <c r="AB33" s="33" t="s">
        <v>81</v>
      </c>
    </row>
    <row r="34" spans="1:28" x14ac:dyDescent="0.2">
      <c r="A34" s="36" t="str">
        <f t="shared" si="0"/>
        <v>GRAS(Intercept)</v>
      </c>
      <c r="B34" s="36">
        <f t="shared" si="1"/>
        <v>33</v>
      </c>
      <c r="C34" s="32" t="s">
        <v>89</v>
      </c>
      <c r="D34" s="33">
        <v>-1.602289334</v>
      </c>
      <c r="E34" s="33">
        <v>1.2732243679999999</v>
      </c>
      <c r="F34" s="33">
        <v>-1.258450101</v>
      </c>
      <c r="G34" s="33">
        <v>0.25498050799999999</v>
      </c>
      <c r="H34" s="33">
        <v>-1.685546172</v>
      </c>
      <c r="I34" s="33">
        <v>1.1516698700000001</v>
      </c>
      <c r="J34" s="33">
        <v>-1.4635671349999999</v>
      </c>
      <c r="K34" s="33">
        <v>0.186718677</v>
      </c>
      <c r="L34" s="33">
        <v>4.2579401240000001</v>
      </c>
      <c r="M34" s="33">
        <v>2.6264772179999998</v>
      </c>
      <c r="N34" s="33">
        <v>1.621160121</v>
      </c>
      <c r="O34" s="33">
        <v>0.149014177</v>
      </c>
      <c r="P34" s="33">
        <v>-0.24647929499999999</v>
      </c>
      <c r="Q34" s="33">
        <v>0.16983263500000001</v>
      </c>
      <c r="R34" s="33">
        <v>-1.4513070130000001</v>
      </c>
      <c r="S34" s="33">
        <v>0.18998912100000001</v>
      </c>
      <c r="T34" s="33">
        <v>-1.439103558</v>
      </c>
      <c r="U34" s="33">
        <v>1.198510899</v>
      </c>
      <c r="V34" s="33">
        <v>-1.200742988</v>
      </c>
      <c r="W34" s="33">
        <v>0.247326359</v>
      </c>
      <c r="X34" s="33">
        <v>-0.24648238</v>
      </c>
      <c r="Y34" s="33">
        <v>0.17767301699999999</v>
      </c>
      <c r="Z34" s="33">
        <v>-1.387280887</v>
      </c>
      <c r="AA34" s="33">
        <v>0.18437795000000001</v>
      </c>
      <c r="AB34" s="33" t="s">
        <v>82</v>
      </c>
    </row>
    <row r="35" spans="1:28" x14ac:dyDescent="0.2">
      <c r="A35" s="36" t="str">
        <f t="shared" si="0"/>
        <v>GRASEdadM</v>
      </c>
      <c r="B35" s="36">
        <f t="shared" si="1"/>
        <v>34</v>
      </c>
      <c r="C35" s="32" t="s">
        <v>91</v>
      </c>
      <c r="D35" s="33">
        <v>-5.7064280000000002E-2</v>
      </c>
      <c r="E35" s="33">
        <v>5.9587833E-2</v>
      </c>
      <c r="F35" s="33">
        <v>-0.95764985499999999</v>
      </c>
      <c r="G35" s="33">
        <v>0.37521961599999998</v>
      </c>
      <c r="H35" s="33">
        <v>-4.6938338000000003E-2</v>
      </c>
      <c r="I35" s="33">
        <v>5.6541319999999999E-2</v>
      </c>
      <c r="J35" s="33">
        <v>-0.830159918</v>
      </c>
      <c r="K35" s="33">
        <v>0.43384429099999999</v>
      </c>
      <c r="L35" s="33">
        <v>0.261701183</v>
      </c>
      <c r="M35" s="33">
        <v>0.13340776300000001</v>
      </c>
      <c r="N35" s="33">
        <v>1.9616638310000001</v>
      </c>
      <c r="O35" s="33">
        <v>9.0597319999999995E-2</v>
      </c>
      <c r="P35" s="33">
        <v>3.9856674000000002E-2</v>
      </c>
      <c r="Q35" s="33">
        <v>1.0209753E-2</v>
      </c>
      <c r="R35" s="33">
        <v>3.9037842720000002</v>
      </c>
      <c r="S35" s="33">
        <v>5.8702040000000004E-3</v>
      </c>
      <c r="T35" s="33">
        <v>-5.1663840000000003E-2</v>
      </c>
      <c r="U35" s="33">
        <v>7.0519099000000002E-2</v>
      </c>
      <c r="V35" s="33">
        <v>-0.73262195299999999</v>
      </c>
      <c r="W35" s="33">
        <v>0.47438587100000001</v>
      </c>
      <c r="X35" s="33">
        <v>3.5124194999999997E-2</v>
      </c>
      <c r="Y35" s="33">
        <v>8.7950319999999995E-3</v>
      </c>
      <c r="Z35" s="33">
        <v>3.9936402530000001</v>
      </c>
      <c r="AA35" s="33">
        <v>1.0459169999999999E-3</v>
      </c>
      <c r="AB35" s="33" t="s">
        <v>82</v>
      </c>
    </row>
    <row r="36" spans="1:28" x14ac:dyDescent="0.2">
      <c r="A36" s="36" t="str">
        <f t="shared" si="0"/>
        <v>GRASlog(EdadM)</v>
      </c>
      <c r="B36" s="36">
        <f t="shared" si="1"/>
        <v>35</v>
      </c>
      <c r="C36" s="32" t="s">
        <v>97</v>
      </c>
      <c r="D36" s="33">
        <v>0.77414079199999997</v>
      </c>
      <c r="E36" s="33">
        <v>0.73181003499999997</v>
      </c>
      <c r="F36" s="33">
        <v>1.0578439150000001</v>
      </c>
      <c r="G36" s="33">
        <v>0.33084496800000002</v>
      </c>
      <c r="H36" s="33">
        <v>0.71266141699999996</v>
      </c>
      <c r="I36" s="33">
        <v>0.68913370100000004</v>
      </c>
      <c r="J36" s="33">
        <v>1.034141003</v>
      </c>
      <c r="K36" s="33">
        <v>0.33546937900000001</v>
      </c>
      <c r="L36" s="33">
        <v>-3.2204738650000002</v>
      </c>
      <c r="M36" s="33">
        <v>1.478613878</v>
      </c>
      <c r="N36" s="33">
        <v>-2.178035736</v>
      </c>
      <c r="O36" s="33">
        <v>6.5831345999999999E-2</v>
      </c>
      <c r="P36" s="33">
        <v>-0.24661006099999999</v>
      </c>
      <c r="Q36" s="33">
        <v>8.8450961999999994E-2</v>
      </c>
      <c r="R36" s="33">
        <v>-2.7880992450000002</v>
      </c>
      <c r="S36" s="33">
        <v>2.6981991E-2</v>
      </c>
      <c r="T36" s="33">
        <v>0.69332187300000003</v>
      </c>
      <c r="U36" s="33">
        <v>0.81056399599999995</v>
      </c>
      <c r="V36" s="33">
        <v>0.85535735199999996</v>
      </c>
      <c r="W36" s="33">
        <v>0.40498051000000002</v>
      </c>
      <c r="X36" s="33">
        <v>-0.21200284799999999</v>
      </c>
      <c r="Y36" s="33">
        <v>8.5569293000000005E-2</v>
      </c>
      <c r="Z36" s="33">
        <v>-2.4775575449999998</v>
      </c>
      <c r="AA36" s="33">
        <v>2.4766351999999998E-2</v>
      </c>
      <c r="AB36" s="33" t="s">
        <v>82</v>
      </c>
    </row>
    <row r="37" spans="1:28" x14ac:dyDescent="0.2">
      <c r="A37" s="36" t="str">
        <f t="shared" si="0"/>
        <v>GRASZHAZ</v>
      </c>
      <c r="B37" s="36">
        <f t="shared" si="1"/>
        <v>36</v>
      </c>
      <c r="C37" s="32" t="s">
        <v>159</v>
      </c>
      <c r="D37" s="33">
        <v>-1.7904354000000001E-2</v>
      </c>
      <c r="E37" s="33">
        <v>9.7575300000000004E-3</v>
      </c>
      <c r="F37" s="33">
        <v>-1.83492681</v>
      </c>
      <c r="G37" s="33">
        <v>0.116192169</v>
      </c>
      <c r="H37" s="33">
        <v>-1.3556444000000001E-2</v>
      </c>
      <c r="I37" s="33">
        <v>1.1473264E-2</v>
      </c>
      <c r="J37" s="33">
        <v>-1.1815681490000001</v>
      </c>
      <c r="K37" s="33">
        <v>0.27595799199999999</v>
      </c>
      <c r="L37" s="33">
        <v>0.23662174799999999</v>
      </c>
      <c r="M37" s="33">
        <v>0.21210949800000001</v>
      </c>
      <c r="N37" s="33">
        <v>1.115564131</v>
      </c>
      <c r="O37" s="33">
        <v>0.30143573000000001</v>
      </c>
      <c r="P37" s="33">
        <v>1.8426339E-2</v>
      </c>
      <c r="Q37" s="33">
        <v>1.53581E-2</v>
      </c>
      <c r="R37" s="33">
        <v>1.199779849</v>
      </c>
      <c r="S37" s="33">
        <v>0.26925215600000002</v>
      </c>
      <c r="T37" s="33">
        <v>-2.8132991999999999E-2</v>
      </c>
      <c r="U37" s="33">
        <v>2.6223737E-2</v>
      </c>
      <c r="V37" s="33">
        <v>-1.072806363</v>
      </c>
      <c r="W37" s="33">
        <v>0.29927283900000001</v>
      </c>
      <c r="X37" s="33">
        <v>1.6423047E-2</v>
      </c>
      <c r="Y37" s="33">
        <v>1.3149467E-2</v>
      </c>
      <c r="Z37" s="33">
        <v>1.248951527</v>
      </c>
      <c r="AA37" s="33">
        <v>0.22964759900000001</v>
      </c>
      <c r="AB37" s="33" t="s">
        <v>82</v>
      </c>
    </row>
    <row r="38" spans="1:28" x14ac:dyDescent="0.2">
      <c r="A38" s="36" t="str">
        <f t="shared" si="0"/>
        <v>GRASESB</v>
      </c>
      <c r="B38" s="36">
        <f t="shared" si="1"/>
        <v>37</v>
      </c>
      <c r="C38" s="32" t="s">
        <v>350</v>
      </c>
      <c r="D38" s="33">
        <v>0.16801835800000001</v>
      </c>
      <c r="E38" s="33">
        <v>0.120419541</v>
      </c>
      <c r="F38" s="33">
        <v>1.395274855</v>
      </c>
      <c r="G38" s="33">
        <v>0.21239017600000001</v>
      </c>
      <c r="H38" s="33">
        <v>0.177109399</v>
      </c>
      <c r="I38" s="33">
        <v>0.10742697399999999</v>
      </c>
      <c r="J38" s="33">
        <v>1.648649241</v>
      </c>
      <c r="K38" s="33">
        <v>0.14320887500000001</v>
      </c>
      <c r="L38" s="33">
        <v>0.84608232999999999</v>
      </c>
      <c r="M38" s="33">
        <v>0.84701788899999997</v>
      </c>
      <c r="N38" s="33">
        <v>0.99889546699999998</v>
      </c>
      <c r="O38" s="33">
        <v>0.35111546900000001</v>
      </c>
      <c r="P38" s="33">
        <v>5.5984875000000003E-2</v>
      </c>
      <c r="Q38" s="33">
        <v>8.5937537999999994E-2</v>
      </c>
      <c r="R38" s="33">
        <v>0.65146007299999997</v>
      </c>
      <c r="S38" s="33">
        <v>0.53554365000000004</v>
      </c>
      <c r="T38" s="33">
        <v>5.3450399000000003E-2</v>
      </c>
      <c r="U38" s="33">
        <v>7.1352725000000006E-2</v>
      </c>
      <c r="V38" s="33">
        <v>0.74910102199999995</v>
      </c>
      <c r="W38" s="33">
        <v>0.46466786799999998</v>
      </c>
      <c r="X38" s="33">
        <v>5.8134170000000004E-3</v>
      </c>
      <c r="Y38" s="33">
        <v>5.5329622000000002E-2</v>
      </c>
      <c r="Z38" s="33">
        <v>0.10506879500000001</v>
      </c>
      <c r="AA38" s="33">
        <v>0.91762713100000004</v>
      </c>
      <c r="AB38" s="33" t="s">
        <v>82</v>
      </c>
    </row>
    <row r="39" spans="1:28" x14ac:dyDescent="0.2">
      <c r="A39" s="36" t="str">
        <f t="shared" si="0"/>
        <v>GRASR24SR</v>
      </c>
      <c r="B39" s="36">
        <f t="shared" si="1"/>
        <v>38</v>
      </c>
      <c r="C39" s="32" t="s">
        <v>98</v>
      </c>
      <c r="D39" s="33">
        <v>0.144019745</v>
      </c>
      <c r="E39" s="33">
        <v>7.9977677999999996E-2</v>
      </c>
      <c r="F39" s="33">
        <v>1.8007492780000001</v>
      </c>
      <c r="G39" s="33">
        <v>0.12182594099999999</v>
      </c>
      <c r="H39" s="33">
        <v>0.174269497</v>
      </c>
      <c r="I39" s="33">
        <v>7.0824761E-2</v>
      </c>
      <c r="J39" s="33">
        <v>2.460573036</v>
      </c>
      <c r="K39" s="33">
        <v>4.3428828000000003E-2</v>
      </c>
      <c r="L39" s="33">
        <v>0.94062403500000002</v>
      </c>
      <c r="M39" s="33">
        <v>0.38409953800000002</v>
      </c>
      <c r="N39" s="33">
        <v>2.4489069689999998</v>
      </c>
      <c r="O39" s="33">
        <v>4.4178018999999999E-2</v>
      </c>
      <c r="P39" s="33">
        <v>0.131643603</v>
      </c>
      <c r="Q39" s="33">
        <v>4.6304315999999998E-2</v>
      </c>
      <c r="R39" s="33">
        <v>2.843009366</v>
      </c>
      <c r="S39" s="33">
        <v>2.4936858999999999E-2</v>
      </c>
      <c r="T39" s="33">
        <v>6.8753235999999995E-2</v>
      </c>
      <c r="U39" s="33">
        <v>5.1305864E-2</v>
      </c>
      <c r="V39" s="33">
        <v>1.3400658409999999</v>
      </c>
      <c r="W39" s="33">
        <v>0.19894547300000001</v>
      </c>
      <c r="X39" s="33">
        <v>6.7338022999999997E-2</v>
      </c>
      <c r="Y39" s="33">
        <v>3.7395129999999999E-2</v>
      </c>
      <c r="Z39" s="33">
        <v>1.800716371</v>
      </c>
      <c r="AA39" s="33">
        <v>9.0625926999999995E-2</v>
      </c>
      <c r="AB39" s="33" t="s">
        <v>82</v>
      </c>
    </row>
    <row r="40" spans="1:28" x14ac:dyDescent="0.2">
      <c r="A40" s="36" t="str">
        <f t="shared" si="0"/>
        <v>GRASDOW</v>
      </c>
      <c r="B40" s="36">
        <f t="shared" si="1"/>
        <v>39</v>
      </c>
      <c r="C40" s="32" t="s">
        <v>90</v>
      </c>
      <c r="D40" s="33">
        <v>2.8160164000000001E-2</v>
      </c>
      <c r="E40" s="33">
        <v>2.5242346999999998E-2</v>
      </c>
      <c r="F40" s="33">
        <v>1.1155921259999999</v>
      </c>
      <c r="G40" s="33">
        <v>0.30727365099999998</v>
      </c>
      <c r="H40" s="33">
        <v>2.5205576E-2</v>
      </c>
      <c r="I40" s="33">
        <v>2.4778162999999999E-2</v>
      </c>
      <c r="J40" s="33">
        <v>1.017249598</v>
      </c>
      <c r="K40" s="33">
        <v>0.34289810900000001</v>
      </c>
      <c r="L40" s="33">
        <v>-9.3914540000000005E-3</v>
      </c>
      <c r="M40" s="33">
        <v>0.13606183199999999</v>
      </c>
      <c r="N40" s="33">
        <v>-6.9023425999999999E-2</v>
      </c>
      <c r="O40" s="33">
        <v>0.94690132199999999</v>
      </c>
      <c r="P40" s="33">
        <v>-1.2955609E-2</v>
      </c>
      <c r="Q40" s="33">
        <v>1.2624006E-2</v>
      </c>
      <c r="R40" s="33">
        <v>-1.026267716</v>
      </c>
      <c r="S40" s="33">
        <v>0.33891609</v>
      </c>
      <c r="AB40" s="33" t="s">
        <v>82</v>
      </c>
    </row>
    <row r="41" spans="1:28" x14ac:dyDescent="0.2">
      <c r="A41" s="36" t="str">
        <f t="shared" si="0"/>
        <v>GRASSexoF</v>
      </c>
      <c r="B41" s="36">
        <f t="shared" si="1"/>
        <v>40</v>
      </c>
      <c r="C41" s="32" t="s">
        <v>99</v>
      </c>
      <c r="D41" s="34">
        <v>0.150907289</v>
      </c>
      <c r="E41" s="33">
        <v>0.109688944</v>
      </c>
      <c r="F41" s="33">
        <v>1.375774834</v>
      </c>
      <c r="G41" s="33">
        <v>0.218039816</v>
      </c>
      <c r="H41" s="33">
        <v>0.16778960000000001</v>
      </c>
      <c r="I41" s="33">
        <v>0.101705664</v>
      </c>
      <c r="J41" s="33">
        <v>1.649756701</v>
      </c>
      <c r="K41" s="33">
        <v>0.14297949300000001</v>
      </c>
      <c r="L41" s="33">
        <v>-0.22045926900000001</v>
      </c>
      <c r="M41" s="33">
        <v>0.36086886099999999</v>
      </c>
      <c r="N41" s="33">
        <v>-0.61091241799999996</v>
      </c>
      <c r="O41" s="33">
        <v>0.56056287400000004</v>
      </c>
      <c r="P41" s="33">
        <v>8.1274111999999996E-2</v>
      </c>
      <c r="Q41" s="33">
        <v>4.2540661E-2</v>
      </c>
      <c r="R41" s="33">
        <v>1.9105042240000001</v>
      </c>
      <c r="S41" s="33">
        <v>9.7685086000000004E-2</v>
      </c>
      <c r="AB41" s="33" t="s">
        <v>82</v>
      </c>
    </row>
    <row r="42" spans="1:28" x14ac:dyDescent="0.2">
      <c r="A42" s="36" t="str">
        <f t="shared" si="0"/>
        <v>GRASEstratoMedio Alto</v>
      </c>
      <c r="B42" s="36">
        <f t="shared" si="1"/>
        <v>41</v>
      </c>
      <c r="C42" s="32" t="s">
        <v>95</v>
      </c>
      <c r="D42" s="33">
        <v>-3.8305208E-2</v>
      </c>
      <c r="E42" s="33">
        <v>5.0227979999999998E-2</v>
      </c>
      <c r="F42" s="33">
        <v>-0.76262689699999997</v>
      </c>
      <c r="G42" s="33">
        <v>0.47459021099999998</v>
      </c>
      <c r="H42" s="33">
        <v>-6.0469509999999997E-2</v>
      </c>
      <c r="I42" s="33">
        <v>5.4060094000000003E-2</v>
      </c>
      <c r="J42" s="33">
        <v>-1.1185609459999999</v>
      </c>
      <c r="K42" s="33">
        <v>0.30023850699999999</v>
      </c>
      <c r="L42" s="33">
        <v>-0.88620295999999998</v>
      </c>
      <c r="M42" s="33">
        <v>0.53058671499999999</v>
      </c>
      <c r="N42" s="33">
        <v>-1.6702320939999999</v>
      </c>
      <c r="O42" s="33">
        <v>0.13880018599999999</v>
      </c>
      <c r="P42" s="33">
        <v>-8.8987239999999995E-2</v>
      </c>
      <c r="Q42" s="33">
        <v>4.1362915E-2</v>
      </c>
      <c r="R42" s="33">
        <v>-2.1513773729999999</v>
      </c>
      <c r="S42" s="33">
        <v>6.8474220000000002E-2</v>
      </c>
      <c r="AB42" s="33" t="s">
        <v>82</v>
      </c>
    </row>
    <row r="43" spans="1:28" x14ac:dyDescent="0.2">
      <c r="A43" s="36" t="str">
        <f t="shared" si="0"/>
        <v>GRASZWHZ</v>
      </c>
      <c r="B43" s="36">
        <f t="shared" si="1"/>
        <v>42</v>
      </c>
      <c r="C43" s="32" t="s">
        <v>160</v>
      </c>
      <c r="D43" s="33">
        <v>-3.7702635999999998E-2</v>
      </c>
      <c r="E43" s="33">
        <v>4.2885263999999999E-2</v>
      </c>
      <c r="F43" s="33">
        <v>-0.87915132500000004</v>
      </c>
      <c r="G43" s="34">
        <v>0.41313923699999999</v>
      </c>
      <c r="H43" s="33">
        <v>-3.6181072000000002E-2</v>
      </c>
      <c r="I43" s="33">
        <v>4.3293208E-2</v>
      </c>
      <c r="J43" s="33">
        <v>-0.83572168300000005</v>
      </c>
      <c r="K43" s="33">
        <v>0.43090985700000001</v>
      </c>
      <c r="L43" s="33">
        <v>0.14209762000000001</v>
      </c>
      <c r="M43" s="33">
        <v>0.13453422800000001</v>
      </c>
      <c r="N43" s="33">
        <v>1.056219094</v>
      </c>
      <c r="O43" s="33">
        <v>0.32595176399999998</v>
      </c>
      <c r="P43" s="34">
        <v>4.2400000000000001E-5</v>
      </c>
      <c r="Q43" s="33">
        <v>1.0266185000000001E-2</v>
      </c>
      <c r="R43" s="33">
        <v>4.1325700000000003E-3</v>
      </c>
      <c r="S43" s="33">
        <v>0.99681800200000004</v>
      </c>
      <c r="AB43" s="33" t="s">
        <v>82</v>
      </c>
    </row>
    <row r="44" spans="1:28" x14ac:dyDescent="0.2">
      <c r="A44" s="36" t="str">
        <f t="shared" si="0"/>
        <v>GRASDOM</v>
      </c>
      <c r="B44" s="36">
        <f t="shared" si="1"/>
        <v>43</v>
      </c>
      <c r="C44" s="32" t="s">
        <v>247</v>
      </c>
      <c r="D44" s="33">
        <v>-5.6872445000000001E-2</v>
      </c>
      <c r="E44" s="33">
        <v>7.3304309999999998E-2</v>
      </c>
      <c r="F44" s="33">
        <v>-0.77584039900000001</v>
      </c>
      <c r="G44" s="33">
        <v>0.467312805</v>
      </c>
      <c r="H44" s="33">
        <v>-2.9252010000000001E-3</v>
      </c>
      <c r="I44" s="33">
        <v>6.9870851999999997E-2</v>
      </c>
      <c r="J44" s="33">
        <v>-4.1865825000000002E-2</v>
      </c>
      <c r="K44" s="33">
        <v>0.96777478900000002</v>
      </c>
      <c r="L44" s="33">
        <v>0.507930349</v>
      </c>
      <c r="M44" s="33">
        <v>0.58777292199999998</v>
      </c>
      <c r="N44" s="33">
        <v>0.86416085200000003</v>
      </c>
      <c r="O44" s="33">
        <v>0.416126265</v>
      </c>
      <c r="P44" s="33">
        <v>0.14122347800000001</v>
      </c>
      <c r="Q44" s="33">
        <v>5.5787358000000002E-2</v>
      </c>
      <c r="R44" s="33">
        <v>2.531460214</v>
      </c>
      <c r="S44" s="33">
        <v>3.9149334000000001E-2</v>
      </c>
      <c r="AB44" s="33" t="s">
        <v>82</v>
      </c>
    </row>
    <row r="45" spans="1:28" x14ac:dyDescent="0.2">
      <c r="A45" s="36" t="str">
        <f t="shared" si="0"/>
        <v>GRASESB:R24SR</v>
      </c>
      <c r="B45" s="36">
        <f t="shared" si="1"/>
        <v>44</v>
      </c>
      <c r="C45" s="32" t="s">
        <v>351</v>
      </c>
      <c r="D45" s="33">
        <v>-0.18827429900000001</v>
      </c>
      <c r="E45" s="33">
        <v>0.123453517</v>
      </c>
      <c r="F45" s="33">
        <v>-1.525062253</v>
      </c>
      <c r="G45" s="33">
        <v>0.178086881</v>
      </c>
      <c r="H45" s="33">
        <v>-0.21946296200000001</v>
      </c>
      <c r="I45" s="33">
        <v>0.109030026</v>
      </c>
      <c r="J45" s="33">
        <v>-2.012867188</v>
      </c>
      <c r="K45" s="33">
        <v>8.4009698999999993E-2</v>
      </c>
      <c r="L45" s="33">
        <v>-1.98784644</v>
      </c>
      <c r="M45" s="33">
        <v>0.78652160000000004</v>
      </c>
      <c r="N45" s="33">
        <v>-2.5273895089999998</v>
      </c>
      <c r="O45" s="33">
        <v>3.9382885999999999E-2</v>
      </c>
      <c r="P45" s="33">
        <v>-0.127609159</v>
      </c>
      <c r="Q45" s="33">
        <v>7.2205792000000005E-2</v>
      </c>
      <c r="R45" s="33">
        <v>-1.76729811</v>
      </c>
      <c r="S45" s="33">
        <v>0.120511075</v>
      </c>
      <c r="AB45" s="33" t="s">
        <v>82</v>
      </c>
    </row>
    <row r="46" spans="1:28" x14ac:dyDescent="0.2">
      <c r="A46" s="36" t="str">
        <f t="shared" si="0"/>
        <v>GRASEstratoMedio</v>
      </c>
      <c r="B46" s="36">
        <f t="shared" si="1"/>
        <v>45</v>
      </c>
      <c r="C46" s="32" t="s">
        <v>94</v>
      </c>
      <c r="D46" s="33">
        <v>-0.36567244300000001</v>
      </c>
      <c r="E46" s="33">
        <v>0.35864665000000001</v>
      </c>
      <c r="F46" s="33">
        <v>-1.019589734</v>
      </c>
      <c r="G46" s="33">
        <v>0.34726055500000003</v>
      </c>
      <c r="H46" s="33">
        <v>-0.40254972300000003</v>
      </c>
      <c r="I46" s="33">
        <v>0.34484514999999999</v>
      </c>
      <c r="J46" s="33">
        <v>-1.1673347359999999</v>
      </c>
      <c r="K46" s="33">
        <v>0.28129559300000001</v>
      </c>
      <c r="L46" s="33">
        <v>-0.77319123099999998</v>
      </c>
      <c r="M46" s="33">
        <v>0.79022242200000004</v>
      </c>
      <c r="N46" s="33">
        <v>-0.97844759800000003</v>
      </c>
      <c r="O46" s="33">
        <v>0.360449344</v>
      </c>
      <c r="P46" s="33">
        <v>-0.13875057499999999</v>
      </c>
      <c r="Q46" s="33">
        <v>4.4569701000000003E-2</v>
      </c>
      <c r="R46" s="33">
        <v>-3.113114307</v>
      </c>
      <c r="S46" s="33">
        <v>1.7006864E-2</v>
      </c>
      <c r="AB46" s="33" t="s">
        <v>82</v>
      </c>
    </row>
    <row r="47" spans="1:28" x14ac:dyDescent="0.2">
      <c r="A47" s="36" t="str">
        <f t="shared" si="0"/>
        <v>GRASEstratoMedio Bajo</v>
      </c>
      <c r="B47" s="36">
        <f t="shared" si="1"/>
        <v>46</v>
      </c>
      <c r="C47" s="32" t="s">
        <v>96</v>
      </c>
      <c r="D47" s="33">
        <v>-5.9457149999999999E-3</v>
      </c>
      <c r="E47" s="33">
        <v>5.4057611999999998E-2</v>
      </c>
      <c r="F47" s="33">
        <v>-0.109988486</v>
      </c>
      <c r="G47" s="33">
        <v>0.91600511100000004</v>
      </c>
      <c r="H47" s="33">
        <v>-1.5523488E-2</v>
      </c>
      <c r="I47" s="33">
        <v>5.8943163999999999E-2</v>
      </c>
      <c r="J47" s="33">
        <v>-0.26336366300000003</v>
      </c>
      <c r="K47" s="33">
        <v>0.79985432199999995</v>
      </c>
      <c r="L47" s="33">
        <v>-0.87627767000000001</v>
      </c>
      <c r="M47" s="33">
        <v>0.72157879599999997</v>
      </c>
      <c r="N47" s="33">
        <v>-1.2143894399999999</v>
      </c>
      <c r="O47" s="33">
        <v>0.26397211100000001</v>
      </c>
      <c r="P47" s="33">
        <v>-1.4838795E-2</v>
      </c>
      <c r="Q47" s="33">
        <v>4.8901515E-2</v>
      </c>
      <c r="R47" s="33">
        <v>-0.30344243399999998</v>
      </c>
      <c r="S47" s="33">
        <v>0.77037295299999997</v>
      </c>
      <c r="AB47" s="33" t="s">
        <v>82</v>
      </c>
    </row>
    <row r="48" spans="1:28" x14ac:dyDescent="0.2">
      <c r="A48" s="36" t="str">
        <f t="shared" si="0"/>
        <v>GRASEstratoBajo</v>
      </c>
      <c r="B48" s="36">
        <f t="shared" si="1"/>
        <v>47</v>
      </c>
      <c r="C48" s="32" t="s">
        <v>93</v>
      </c>
      <c r="D48" s="33">
        <v>-3.1821997999999997E-2</v>
      </c>
      <c r="E48" s="33">
        <v>4.7080342999999997E-2</v>
      </c>
      <c r="F48" s="33">
        <v>-0.67590835599999999</v>
      </c>
      <c r="G48" s="33">
        <v>0.52428118599999995</v>
      </c>
      <c r="H48" s="33">
        <v>-4.7013600000000003E-2</v>
      </c>
      <c r="I48" s="33">
        <v>5.0466697999999997E-2</v>
      </c>
      <c r="J48" s="33">
        <v>-0.93157669899999995</v>
      </c>
      <c r="K48" s="33">
        <v>0.38256129</v>
      </c>
      <c r="L48" s="33">
        <v>-0.66000921899999998</v>
      </c>
      <c r="M48" s="33">
        <v>0.51061200299999998</v>
      </c>
      <c r="N48" s="33">
        <v>-1.292584615</v>
      </c>
      <c r="O48" s="33">
        <v>0.237182485</v>
      </c>
      <c r="P48" s="33">
        <v>-6.1547351E-2</v>
      </c>
      <c r="Q48" s="33">
        <v>2.8576951E-2</v>
      </c>
      <c r="R48" s="33">
        <v>-2.1537410029999999</v>
      </c>
      <c r="S48" s="33">
        <v>6.8235654000000007E-2</v>
      </c>
      <c r="AB48" s="33" t="s">
        <v>82</v>
      </c>
    </row>
    <row r="49" spans="1:28" x14ac:dyDescent="0.2">
      <c r="A49" s="36" t="str">
        <f t="shared" si="0"/>
        <v>GRASFRDGRAS</v>
      </c>
      <c r="B49" s="36">
        <f t="shared" si="1"/>
        <v>48</v>
      </c>
      <c r="C49" s="32" t="s">
        <v>40</v>
      </c>
      <c r="D49" s="33">
        <v>0.30852266</v>
      </c>
      <c r="E49" s="33">
        <v>0.14938755200000001</v>
      </c>
      <c r="F49" s="33">
        <v>2.0652501239999999</v>
      </c>
      <c r="G49" s="34">
        <v>8.4440655000000003E-2</v>
      </c>
      <c r="AB49" s="33" t="s">
        <v>82</v>
      </c>
    </row>
    <row r="50" spans="1:28" x14ac:dyDescent="0.2">
      <c r="A50" s="36" t="str">
        <f t="shared" si="0"/>
        <v>HIER(Intercept)</v>
      </c>
      <c r="B50" s="36">
        <f t="shared" si="1"/>
        <v>49</v>
      </c>
      <c r="C50" s="32" t="s">
        <v>89</v>
      </c>
      <c r="D50" s="33">
        <v>-0.69837585899999999</v>
      </c>
      <c r="E50" s="33">
        <v>0.34696216400000002</v>
      </c>
      <c r="F50" s="33">
        <v>-2.0128300179999998</v>
      </c>
      <c r="G50" s="33">
        <v>9.0797818000000002E-2</v>
      </c>
      <c r="H50" s="33">
        <v>-0.62426641299999996</v>
      </c>
      <c r="I50" s="33">
        <v>0.72864156599999996</v>
      </c>
      <c r="J50" s="33">
        <v>-0.85675377500000005</v>
      </c>
      <c r="K50" s="33">
        <v>0.41994104399999999</v>
      </c>
      <c r="L50" s="33">
        <v>3.294309937</v>
      </c>
      <c r="M50" s="33">
        <v>7.866070906</v>
      </c>
      <c r="N50" s="33">
        <v>0.41879992900000002</v>
      </c>
      <c r="O50" s="33">
        <v>0.68791345199999998</v>
      </c>
      <c r="P50" s="33">
        <v>0.12069803799999999</v>
      </c>
      <c r="Q50" s="33">
        <v>1.365877389</v>
      </c>
      <c r="R50" s="33">
        <v>8.8366670999999994E-2</v>
      </c>
      <c r="S50" s="33">
        <v>0.93206020700000003</v>
      </c>
      <c r="T50" s="33">
        <v>-1.33634356</v>
      </c>
      <c r="U50" s="33">
        <v>0.72917006799999995</v>
      </c>
      <c r="V50" s="33">
        <v>-1.8326911910000001</v>
      </c>
      <c r="W50" s="33">
        <v>8.5524318000000002E-2</v>
      </c>
      <c r="X50" s="33">
        <v>-0.75605627200000003</v>
      </c>
      <c r="Y50" s="33">
        <v>1.298155062</v>
      </c>
      <c r="Z50" s="33">
        <v>-0.58240829100000002</v>
      </c>
      <c r="AA50" s="33">
        <v>0.56840899899999997</v>
      </c>
      <c r="AB50" s="33" t="s">
        <v>83</v>
      </c>
    </row>
    <row r="51" spans="1:28" x14ac:dyDescent="0.2">
      <c r="A51" s="36" t="str">
        <f t="shared" si="0"/>
        <v>HIEREdadM</v>
      </c>
      <c r="B51" s="36">
        <f t="shared" si="1"/>
        <v>50</v>
      </c>
      <c r="C51" s="32" t="s">
        <v>91</v>
      </c>
      <c r="D51" s="33">
        <v>-1.6826867999999998E-2</v>
      </c>
      <c r="E51" s="33">
        <v>1.6216589E-2</v>
      </c>
      <c r="F51" s="33">
        <v>-1.0376329790000001</v>
      </c>
      <c r="G51" s="33">
        <v>0.33943748899999998</v>
      </c>
      <c r="H51" s="33">
        <v>1.1463197E-2</v>
      </c>
      <c r="I51" s="33">
        <v>3.4167533999999999E-2</v>
      </c>
      <c r="J51" s="33">
        <v>0.335499673</v>
      </c>
      <c r="K51" s="33">
        <v>0.74707897599999995</v>
      </c>
      <c r="L51" s="33">
        <v>0.39023735500000001</v>
      </c>
      <c r="M51" s="33">
        <v>0.36955329399999998</v>
      </c>
      <c r="N51" s="33">
        <v>1.055970442</v>
      </c>
      <c r="O51" s="33">
        <v>0.32605774799999998</v>
      </c>
      <c r="P51" s="33">
        <v>4.6074494000000001E-2</v>
      </c>
      <c r="Q51" s="33">
        <v>5.9508627000000001E-2</v>
      </c>
      <c r="R51" s="33">
        <v>0.77424899199999997</v>
      </c>
      <c r="S51" s="33">
        <v>0.46412626699999998</v>
      </c>
      <c r="T51" s="33">
        <v>-3.9329869999999998E-3</v>
      </c>
      <c r="U51" s="33">
        <v>3.5379386999999998E-2</v>
      </c>
      <c r="V51" s="33">
        <v>-0.11116604400000001</v>
      </c>
      <c r="W51" s="33">
        <v>0.91286725199999996</v>
      </c>
      <c r="X51" s="33">
        <v>2.7642559000000001E-2</v>
      </c>
      <c r="Y51" s="33">
        <v>5.8138599999999999E-2</v>
      </c>
      <c r="Z51" s="33">
        <v>0.47545966000000001</v>
      </c>
      <c r="AA51" s="33">
        <v>0.64088556799999996</v>
      </c>
      <c r="AB51" s="33" t="s">
        <v>83</v>
      </c>
    </row>
    <row r="52" spans="1:28" x14ac:dyDescent="0.2">
      <c r="A52" s="36" t="str">
        <f t="shared" si="0"/>
        <v>HIERlog(EdadM)</v>
      </c>
      <c r="B52" s="36">
        <f t="shared" si="1"/>
        <v>51</v>
      </c>
      <c r="C52" s="32" t="s">
        <v>97</v>
      </c>
      <c r="D52" s="33">
        <v>0.37359219900000001</v>
      </c>
      <c r="E52" s="33">
        <v>0.21264588100000001</v>
      </c>
      <c r="F52" s="33">
        <v>1.75687484</v>
      </c>
      <c r="G52" s="33">
        <v>0.12945368800000001</v>
      </c>
      <c r="H52" s="34">
        <v>0.28813820699999998</v>
      </c>
      <c r="I52" s="33">
        <v>0.45937882499999999</v>
      </c>
      <c r="J52" s="33">
        <v>0.62723441000000002</v>
      </c>
      <c r="K52" s="33">
        <v>0.55040849999999997</v>
      </c>
      <c r="L52" s="33">
        <v>-3.1350567159999998</v>
      </c>
      <c r="M52" s="33">
        <v>5.0084502720000001</v>
      </c>
      <c r="N52" s="33">
        <v>-0.62595344799999997</v>
      </c>
      <c r="O52" s="33">
        <v>0.55120139499999998</v>
      </c>
      <c r="P52" s="33">
        <v>-0.13917428400000001</v>
      </c>
      <c r="Q52" s="33">
        <v>0.81705101499999999</v>
      </c>
      <c r="R52" s="33">
        <v>-0.17033732500000001</v>
      </c>
      <c r="S52" s="33">
        <v>0.86956354700000005</v>
      </c>
      <c r="T52" s="33">
        <v>0.50002714599999998</v>
      </c>
      <c r="U52" s="33">
        <v>0.46919369900000002</v>
      </c>
      <c r="V52" s="33">
        <v>1.0657158170000001</v>
      </c>
      <c r="W52" s="33">
        <v>0.302370627</v>
      </c>
      <c r="X52" s="33">
        <v>0.114017352</v>
      </c>
      <c r="Y52" s="33">
        <v>0.81518422899999998</v>
      </c>
      <c r="Z52" s="33">
        <v>0.139866975</v>
      </c>
      <c r="AA52" s="33">
        <v>0.89051063900000005</v>
      </c>
      <c r="AB52" s="33" t="s">
        <v>83</v>
      </c>
    </row>
    <row r="53" spans="1:28" x14ac:dyDescent="0.2">
      <c r="A53" s="36" t="str">
        <f t="shared" si="0"/>
        <v>HIERZHAZ</v>
      </c>
      <c r="B53" s="36">
        <f t="shared" si="1"/>
        <v>52</v>
      </c>
      <c r="C53" s="32" t="s">
        <v>159</v>
      </c>
      <c r="D53" s="33">
        <v>7.4885459999999996E-3</v>
      </c>
      <c r="E53" s="33">
        <v>9.4111409999999996E-3</v>
      </c>
      <c r="F53" s="33">
        <v>0.795710743</v>
      </c>
      <c r="G53" s="33">
        <v>0.45651728899999999</v>
      </c>
      <c r="H53" s="33">
        <v>2.0113802E-2</v>
      </c>
      <c r="I53" s="33">
        <v>2.4919097000000001E-2</v>
      </c>
      <c r="J53" s="33">
        <v>0.80716418999999995</v>
      </c>
      <c r="K53" s="33">
        <v>0.44612690199999999</v>
      </c>
      <c r="L53" s="33">
        <v>-7.7199581000000003E-2</v>
      </c>
      <c r="M53" s="33">
        <v>0.16655176499999999</v>
      </c>
      <c r="N53" s="33">
        <v>-0.46351704100000002</v>
      </c>
      <c r="O53" s="33">
        <v>0.65706126200000003</v>
      </c>
      <c r="P53" s="33">
        <v>2.0562071000000001E-2</v>
      </c>
      <c r="Q53" s="33">
        <v>3.5432335000000002E-2</v>
      </c>
      <c r="R53" s="33">
        <v>0.58031939899999996</v>
      </c>
      <c r="S53" s="33">
        <v>0.57989200900000004</v>
      </c>
      <c r="T53" s="33">
        <v>2.7707656000000001E-2</v>
      </c>
      <c r="U53" s="33">
        <v>2.5030284999999999E-2</v>
      </c>
      <c r="V53" s="33">
        <v>1.1069652489999999</v>
      </c>
      <c r="W53" s="33">
        <v>0.28467443999999997</v>
      </c>
      <c r="X53" s="33">
        <v>3.0574085000000001E-2</v>
      </c>
      <c r="Y53" s="33">
        <v>3.6549597000000003E-2</v>
      </c>
      <c r="Z53" s="33">
        <v>0.83650950999999996</v>
      </c>
      <c r="AA53" s="33">
        <v>0.415187586</v>
      </c>
      <c r="AB53" s="33" t="s">
        <v>83</v>
      </c>
    </row>
    <row r="54" spans="1:28" x14ac:dyDescent="0.2">
      <c r="A54" s="36" t="str">
        <f t="shared" si="0"/>
        <v>HIERESB</v>
      </c>
      <c r="B54" s="36">
        <f t="shared" si="1"/>
        <v>53</v>
      </c>
      <c r="C54" s="32" t="s">
        <v>350</v>
      </c>
      <c r="D54" s="33">
        <v>6.5740824000000003E-2</v>
      </c>
      <c r="E54" s="33">
        <v>5.4675288000000002E-2</v>
      </c>
      <c r="F54" s="33">
        <v>1.202386411</v>
      </c>
      <c r="G54" s="33">
        <v>0.27450793200000001</v>
      </c>
      <c r="H54" s="33">
        <v>0.100526538</v>
      </c>
      <c r="I54" s="33">
        <v>8.3715091000000005E-2</v>
      </c>
      <c r="J54" s="33">
        <v>1.2008174060000001</v>
      </c>
      <c r="K54" s="33">
        <v>0.26887426399999997</v>
      </c>
      <c r="L54" s="33">
        <v>0.472972265</v>
      </c>
      <c r="M54" s="33">
        <v>0.30405950799999998</v>
      </c>
      <c r="N54" s="33">
        <v>1.5555253250000001</v>
      </c>
      <c r="O54" s="33">
        <v>0.16377296699999999</v>
      </c>
      <c r="P54" s="33">
        <v>5.6653607000000002E-2</v>
      </c>
      <c r="Q54" s="33">
        <v>8.3839476999999996E-2</v>
      </c>
      <c r="R54" s="33">
        <v>0.67573903000000002</v>
      </c>
      <c r="S54" s="33">
        <v>0.52089755800000004</v>
      </c>
      <c r="T54" s="33">
        <v>0.157588753</v>
      </c>
      <c r="U54" s="33">
        <v>5.7495566999999997E-2</v>
      </c>
      <c r="V54" s="33">
        <v>2.7408853</v>
      </c>
      <c r="W54" s="33">
        <v>1.4503202999999999E-2</v>
      </c>
      <c r="X54" s="33">
        <v>0.105264464</v>
      </c>
      <c r="Y54" s="33">
        <v>7.0392204999999999E-2</v>
      </c>
      <c r="Z54" s="33">
        <v>1.4953994500000001</v>
      </c>
      <c r="AA54" s="33">
        <v>0.154272464</v>
      </c>
      <c r="AB54" s="33" t="s">
        <v>83</v>
      </c>
    </row>
    <row r="55" spans="1:28" x14ac:dyDescent="0.2">
      <c r="A55" s="36" t="str">
        <f t="shared" si="0"/>
        <v>HIERR24SR</v>
      </c>
      <c r="B55" s="36">
        <f t="shared" si="1"/>
        <v>54</v>
      </c>
      <c r="C55" s="32" t="s">
        <v>98</v>
      </c>
      <c r="D55" s="33">
        <v>-5.7742927999999999E-2</v>
      </c>
      <c r="E55" s="33">
        <v>4.4918267999999997E-2</v>
      </c>
      <c r="F55" s="33">
        <v>-1.2855110089999999</v>
      </c>
      <c r="G55" s="33">
        <v>0.245998402</v>
      </c>
      <c r="H55" s="33">
        <v>-0.112736984</v>
      </c>
      <c r="I55" s="33">
        <v>8.4445043999999997E-2</v>
      </c>
      <c r="J55" s="33">
        <v>-1.335033758</v>
      </c>
      <c r="K55" s="33">
        <v>0.223646442</v>
      </c>
      <c r="L55" s="33">
        <v>-4.9805526000000003E-2</v>
      </c>
      <c r="M55" s="33">
        <v>0.45742788000000001</v>
      </c>
      <c r="N55" s="33">
        <v>-0.108881702</v>
      </c>
      <c r="O55" s="33">
        <v>0.91635178699999997</v>
      </c>
      <c r="P55" s="33">
        <v>-8.9565837999999995E-2</v>
      </c>
      <c r="Q55" s="33">
        <v>0.11751139100000001</v>
      </c>
      <c r="R55" s="33">
        <v>-0.76218856300000004</v>
      </c>
      <c r="S55" s="33">
        <v>0.47084413800000002</v>
      </c>
      <c r="T55" s="33">
        <v>-8.1005596999999999E-2</v>
      </c>
      <c r="U55" s="33">
        <v>5.7620853E-2</v>
      </c>
      <c r="V55" s="33">
        <v>-1.40583821</v>
      </c>
      <c r="W55" s="33">
        <v>0.17889424100000001</v>
      </c>
      <c r="X55" s="33">
        <v>-6.1988347999999999E-2</v>
      </c>
      <c r="Y55" s="33">
        <v>5.7689240000000003E-2</v>
      </c>
      <c r="Z55" s="33">
        <v>-1.074521836</v>
      </c>
      <c r="AA55" s="33">
        <v>0.298526864</v>
      </c>
      <c r="AB55" s="33" t="s">
        <v>83</v>
      </c>
    </row>
    <row r="56" spans="1:28" x14ac:dyDescent="0.2">
      <c r="A56" s="36" t="str">
        <f t="shared" si="0"/>
        <v>HIERDOW</v>
      </c>
      <c r="B56" s="36">
        <f t="shared" si="1"/>
        <v>55</v>
      </c>
      <c r="C56" s="32" t="s">
        <v>90</v>
      </c>
      <c r="D56" s="33">
        <v>-8.6354520000000001E-3</v>
      </c>
      <c r="E56" s="33">
        <v>7.8710729999999993E-3</v>
      </c>
      <c r="F56" s="33">
        <v>-1.0971123389999999</v>
      </c>
      <c r="G56" s="33">
        <v>0.31466</v>
      </c>
      <c r="H56" s="33">
        <v>-3.7834934000000001E-2</v>
      </c>
      <c r="I56" s="33">
        <v>1.5406469000000001E-2</v>
      </c>
      <c r="J56" s="33">
        <v>-2.455782219</v>
      </c>
      <c r="K56" s="33">
        <v>4.3734899000000001E-2</v>
      </c>
      <c r="L56" s="33">
        <v>-0.12439051600000001</v>
      </c>
      <c r="M56" s="33">
        <v>7.8395017999999997E-2</v>
      </c>
      <c r="N56" s="33">
        <v>-1.586714543</v>
      </c>
      <c r="O56" s="33">
        <v>0.15659846199999999</v>
      </c>
      <c r="P56" s="33">
        <v>-4.7555614000000003E-2</v>
      </c>
      <c r="Q56" s="33">
        <v>1.5705752E-2</v>
      </c>
      <c r="R56" s="33">
        <v>-3.0279106709999999</v>
      </c>
      <c r="S56" s="33">
        <v>1.9171031000000002E-2</v>
      </c>
      <c r="AB56" s="33" t="s">
        <v>83</v>
      </c>
    </row>
    <row r="57" spans="1:28" x14ac:dyDescent="0.2">
      <c r="A57" s="36" t="str">
        <f t="shared" si="0"/>
        <v>HIERSexoF</v>
      </c>
      <c r="B57" s="36">
        <f t="shared" si="1"/>
        <v>56</v>
      </c>
      <c r="C57" s="32" t="s">
        <v>99</v>
      </c>
      <c r="D57" s="33">
        <v>1.0774537000000001E-2</v>
      </c>
      <c r="E57" s="33">
        <v>3.6423094000000003E-2</v>
      </c>
      <c r="F57" s="33">
        <v>0.295816089</v>
      </c>
      <c r="G57" s="33">
        <v>0.77734142900000003</v>
      </c>
      <c r="H57" s="33">
        <v>2.2016516E-2</v>
      </c>
      <c r="I57" s="33">
        <v>4.7193631E-2</v>
      </c>
      <c r="J57" s="33">
        <v>0.466514555</v>
      </c>
      <c r="K57" s="33">
        <v>0.65501768699999996</v>
      </c>
      <c r="L57" s="33">
        <v>3.8549459000000001E-2</v>
      </c>
      <c r="M57" s="33">
        <v>0.44366505699999997</v>
      </c>
      <c r="N57" s="33">
        <v>8.6888651999999997E-2</v>
      </c>
      <c r="O57" s="33">
        <v>0.93319327600000002</v>
      </c>
      <c r="P57" s="33">
        <v>1.8309201000000001E-2</v>
      </c>
      <c r="Q57" s="33">
        <v>6.0983276000000003E-2</v>
      </c>
      <c r="R57" s="33">
        <v>0.30023314600000001</v>
      </c>
      <c r="S57" s="33">
        <v>0.77271948199999996</v>
      </c>
      <c r="AB57" s="33" t="s">
        <v>83</v>
      </c>
    </row>
    <row r="58" spans="1:28" x14ac:dyDescent="0.2">
      <c r="A58" s="36" t="str">
        <f t="shared" si="0"/>
        <v>HIEREstratoMedio Alto</v>
      </c>
      <c r="B58" s="36">
        <f t="shared" si="1"/>
        <v>57</v>
      </c>
      <c r="C58" s="32" t="s">
        <v>95</v>
      </c>
      <c r="D58" s="33">
        <v>-3.4616789000000002E-2</v>
      </c>
      <c r="E58" s="33">
        <v>2.6575512999999999E-2</v>
      </c>
      <c r="F58" s="33">
        <v>-1.3025821909999999</v>
      </c>
      <c r="G58" s="33">
        <v>0.24047716099999999</v>
      </c>
      <c r="H58" s="33">
        <v>-0.20539464099999999</v>
      </c>
      <c r="I58" s="33">
        <v>9.1040319999999994E-2</v>
      </c>
      <c r="J58" s="33">
        <v>-2.2560843579999998</v>
      </c>
      <c r="K58" s="33">
        <v>5.8669223999999999E-2</v>
      </c>
      <c r="L58" s="33">
        <v>-0.84927732700000003</v>
      </c>
      <c r="M58" s="33">
        <v>0.91067346699999996</v>
      </c>
      <c r="N58" s="33">
        <v>-0.93258160899999998</v>
      </c>
      <c r="O58" s="33">
        <v>0.38207670199999999</v>
      </c>
      <c r="P58" s="33">
        <v>-0.27813663</v>
      </c>
      <c r="Q58" s="33">
        <v>0.112740124</v>
      </c>
      <c r="R58" s="33">
        <v>-2.4670598259999998</v>
      </c>
      <c r="S58" s="33">
        <v>4.3017913999999997E-2</v>
      </c>
      <c r="AB58" s="33" t="s">
        <v>83</v>
      </c>
    </row>
    <row r="59" spans="1:28" x14ac:dyDescent="0.2">
      <c r="A59" s="36" t="str">
        <f t="shared" si="0"/>
        <v>HIERZWHZ</v>
      </c>
      <c r="B59" s="36">
        <f t="shared" si="1"/>
        <v>58</v>
      </c>
      <c r="C59" s="32" t="s">
        <v>160</v>
      </c>
      <c r="D59" s="33">
        <v>3.3650490000000002E-3</v>
      </c>
      <c r="E59" s="33">
        <v>1.0984719E-2</v>
      </c>
      <c r="F59" s="33">
        <v>0.306339105</v>
      </c>
      <c r="G59" s="33">
        <v>0.769698302</v>
      </c>
      <c r="H59" s="33">
        <v>-1.8960820999999999E-2</v>
      </c>
      <c r="I59" s="33">
        <v>2.4935881E-2</v>
      </c>
      <c r="J59" s="33">
        <v>-0.76038303699999998</v>
      </c>
      <c r="K59" s="33">
        <v>0.47185548900000002</v>
      </c>
      <c r="L59" s="33">
        <v>-0.31825259</v>
      </c>
      <c r="M59" s="33">
        <v>0.12391537499999999</v>
      </c>
      <c r="N59" s="33">
        <v>-2.5683059020000001</v>
      </c>
      <c r="O59" s="33">
        <v>3.7099421E-2</v>
      </c>
      <c r="P59" s="33">
        <v>-3.6360932999999998E-2</v>
      </c>
      <c r="Q59" s="33">
        <v>4.1752045000000002E-2</v>
      </c>
      <c r="R59" s="33">
        <v>-0.87087790799999998</v>
      </c>
      <c r="S59" s="33">
        <v>0.41268858899999999</v>
      </c>
      <c r="AB59" s="33" t="s">
        <v>83</v>
      </c>
    </row>
    <row r="60" spans="1:28" x14ac:dyDescent="0.2">
      <c r="A60" s="36" t="str">
        <f t="shared" si="0"/>
        <v>HIERDOM</v>
      </c>
      <c r="B60" s="36">
        <f t="shared" si="1"/>
        <v>59</v>
      </c>
      <c r="C60" s="32" t="s">
        <v>247</v>
      </c>
      <c r="D60" s="33">
        <v>-1.1947088999999999E-2</v>
      </c>
      <c r="E60" s="33">
        <v>5.0341604999999998E-2</v>
      </c>
      <c r="F60" s="33">
        <v>-0.23732038999999999</v>
      </c>
      <c r="G60" s="33">
        <v>0.82030393300000004</v>
      </c>
      <c r="H60" s="33">
        <v>-7.1065995000000007E-2</v>
      </c>
      <c r="I60" s="33">
        <v>0.119797635</v>
      </c>
      <c r="J60" s="33">
        <v>-0.59321701199999999</v>
      </c>
      <c r="K60" s="33">
        <v>0.57169642399999998</v>
      </c>
      <c r="L60" s="33">
        <v>0.89770910800000003</v>
      </c>
      <c r="M60" s="33">
        <v>1.029083328</v>
      </c>
      <c r="N60" s="33">
        <v>0.87233859800000002</v>
      </c>
      <c r="O60" s="33">
        <v>0.41194376900000002</v>
      </c>
      <c r="P60" s="33">
        <v>-9.6283756999999998E-2</v>
      </c>
      <c r="Q60" s="33">
        <v>0.19361441099999999</v>
      </c>
      <c r="R60" s="33">
        <v>-0.49729643899999998</v>
      </c>
      <c r="S60" s="33">
        <v>0.63421756100000004</v>
      </c>
      <c r="AB60" s="33" t="s">
        <v>83</v>
      </c>
    </row>
    <row r="61" spans="1:28" x14ac:dyDescent="0.2">
      <c r="A61" s="36" t="str">
        <f t="shared" si="0"/>
        <v>HIERESB:R24SR</v>
      </c>
      <c r="B61" s="36">
        <f t="shared" si="1"/>
        <v>60</v>
      </c>
      <c r="C61" s="32" t="s">
        <v>351</v>
      </c>
      <c r="D61" s="33">
        <v>3.4150926999999998E-2</v>
      </c>
      <c r="E61" s="33">
        <v>4.9903680999999998E-2</v>
      </c>
      <c r="F61" s="33">
        <v>0.68433682399999995</v>
      </c>
      <c r="G61" s="33">
        <v>0.51930627200000001</v>
      </c>
      <c r="H61" s="33">
        <v>5.9753584999999998E-2</v>
      </c>
      <c r="I61" s="33">
        <v>0.107769714</v>
      </c>
      <c r="J61" s="33">
        <v>0.55445619000000002</v>
      </c>
      <c r="K61" s="33">
        <v>0.59652790499999997</v>
      </c>
      <c r="L61" s="33">
        <v>-0.107245747</v>
      </c>
      <c r="M61" s="33">
        <v>0.55435367499999999</v>
      </c>
      <c r="N61" s="33">
        <v>-0.193460874</v>
      </c>
      <c r="O61" s="33">
        <v>0.85209192499999997</v>
      </c>
      <c r="P61" s="33">
        <v>4.1697660999999997E-2</v>
      </c>
      <c r="Q61" s="33">
        <v>0.15109805800000001</v>
      </c>
      <c r="R61" s="33">
        <v>0.27596424400000003</v>
      </c>
      <c r="S61" s="33">
        <v>0.79054505799999997</v>
      </c>
      <c r="AB61" s="33" t="s">
        <v>83</v>
      </c>
    </row>
    <row r="62" spans="1:28" x14ac:dyDescent="0.2">
      <c r="A62" s="36" t="str">
        <f t="shared" si="0"/>
        <v>HIEREstratoMedio</v>
      </c>
      <c r="B62" s="36">
        <f t="shared" si="1"/>
        <v>61</v>
      </c>
      <c r="C62" s="32" t="s">
        <v>94</v>
      </c>
      <c r="D62" s="33">
        <v>-4.3757036999999999E-2</v>
      </c>
      <c r="E62" s="33">
        <v>3.4134611000000002E-2</v>
      </c>
      <c r="F62" s="33">
        <v>-1.2818964370000001</v>
      </c>
      <c r="G62" s="33">
        <v>0.247181758</v>
      </c>
      <c r="H62" s="33">
        <v>-9.0905463000000006E-2</v>
      </c>
      <c r="I62" s="33">
        <v>9.6224005000000001E-2</v>
      </c>
      <c r="J62" s="33">
        <v>-0.94472749499999997</v>
      </c>
      <c r="K62" s="33">
        <v>0.37625618599999999</v>
      </c>
      <c r="L62" s="33">
        <v>0.36730663099999999</v>
      </c>
      <c r="M62" s="33">
        <v>1.1328295880000001</v>
      </c>
      <c r="N62" s="33">
        <v>0.324238203</v>
      </c>
      <c r="O62" s="33">
        <v>0.75523122899999995</v>
      </c>
      <c r="P62" s="33">
        <v>-7.6788087000000005E-2</v>
      </c>
      <c r="Q62" s="33">
        <v>0.17327783699999999</v>
      </c>
      <c r="R62" s="33">
        <v>-0.44315007699999998</v>
      </c>
      <c r="S62" s="33">
        <v>0.67102926600000001</v>
      </c>
      <c r="AB62" s="33" t="s">
        <v>83</v>
      </c>
    </row>
    <row r="63" spans="1:28" x14ac:dyDescent="0.2">
      <c r="A63" s="36" t="str">
        <f t="shared" si="0"/>
        <v>HIEREstratoMedio Bajo</v>
      </c>
      <c r="B63" s="36">
        <f t="shared" si="1"/>
        <v>62</v>
      </c>
      <c r="C63" s="32" t="s">
        <v>96</v>
      </c>
      <c r="D63" s="33">
        <v>-8.4812027999999998E-2</v>
      </c>
      <c r="E63" s="33">
        <v>2.8971943999999999E-2</v>
      </c>
      <c r="F63" s="33">
        <v>-2.9273847499999999</v>
      </c>
      <c r="G63" s="33">
        <v>2.6376633E-2</v>
      </c>
      <c r="H63" s="33">
        <v>-0.23383498799999999</v>
      </c>
      <c r="I63" s="33">
        <v>9.7460218000000001E-2</v>
      </c>
      <c r="J63" s="33">
        <v>-2.399286536</v>
      </c>
      <c r="K63" s="33">
        <v>4.7515935000000002E-2</v>
      </c>
      <c r="L63" s="33">
        <v>-1.830509124</v>
      </c>
      <c r="M63" s="33">
        <v>0.94140852799999997</v>
      </c>
      <c r="N63" s="33">
        <v>-1.9444365219999999</v>
      </c>
      <c r="O63" s="33">
        <v>9.2925894999999994E-2</v>
      </c>
      <c r="P63" s="33">
        <v>-0.24270561600000001</v>
      </c>
      <c r="Q63" s="33">
        <v>0.11481082400000001</v>
      </c>
      <c r="R63" s="33">
        <v>-2.1139611039999999</v>
      </c>
      <c r="S63" s="33">
        <v>7.2363922999999997E-2</v>
      </c>
      <c r="AB63" s="33" t="s">
        <v>83</v>
      </c>
    </row>
    <row r="64" spans="1:28" x14ac:dyDescent="0.2">
      <c r="A64" s="36" t="str">
        <f t="shared" si="0"/>
        <v>HIEREstratoBajo</v>
      </c>
      <c r="B64" s="36">
        <f t="shared" si="1"/>
        <v>63</v>
      </c>
      <c r="C64" s="32" t="s">
        <v>93</v>
      </c>
      <c r="D64" s="33">
        <v>-3.5525831000000001E-2</v>
      </c>
      <c r="E64" s="33">
        <v>2.2481458999999999E-2</v>
      </c>
      <c r="F64" s="33">
        <v>-1.580228038</v>
      </c>
      <c r="G64" s="33">
        <v>0.16513647300000001</v>
      </c>
      <c r="H64" s="33">
        <v>-0.179512754</v>
      </c>
      <c r="I64" s="33">
        <v>8.5701190999999996E-2</v>
      </c>
      <c r="J64" s="33">
        <v>-2.0946354610000002</v>
      </c>
      <c r="K64" s="33">
        <v>7.4458656999999998E-2</v>
      </c>
      <c r="L64" s="33">
        <v>-1.0881656470000001</v>
      </c>
      <c r="M64" s="33">
        <v>0.90585743900000004</v>
      </c>
      <c r="N64" s="33">
        <v>-1.201254856</v>
      </c>
      <c r="O64" s="33">
        <v>0.268715072</v>
      </c>
      <c r="P64" s="33">
        <v>-0.23450369500000001</v>
      </c>
      <c r="Q64" s="33">
        <v>0.108196785</v>
      </c>
      <c r="R64" s="33">
        <v>-2.1673813599999998</v>
      </c>
      <c r="S64" s="33">
        <v>6.6875096999999994E-2</v>
      </c>
      <c r="AA64" s="34"/>
      <c r="AB64" s="33" t="s">
        <v>83</v>
      </c>
    </row>
    <row r="65" spans="1:28" x14ac:dyDescent="0.2">
      <c r="A65" s="36" t="str">
        <f t="shared" si="0"/>
        <v>HIERFRDHIER</v>
      </c>
      <c r="B65" s="36">
        <f t="shared" si="1"/>
        <v>64</v>
      </c>
      <c r="C65" s="32" t="s">
        <v>41</v>
      </c>
      <c r="D65" s="33">
        <v>0.61400705300000002</v>
      </c>
      <c r="E65" s="33">
        <v>5.1527805000000003E-2</v>
      </c>
      <c r="F65" s="33">
        <v>11.91603357</v>
      </c>
      <c r="G65" s="34">
        <v>2.1100000000000001E-5</v>
      </c>
      <c r="AB65" s="33" t="s">
        <v>83</v>
      </c>
    </row>
    <row r="66" spans="1:28" x14ac:dyDescent="0.2">
      <c r="A66" s="36" t="str">
        <f t="shared" si="0"/>
        <v>VITA(Intercept)</v>
      </c>
      <c r="B66" s="36">
        <f t="shared" si="1"/>
        <v>65</v>
      </c>
      <c r="C66" s="32" t="s">
        <v>89</v>
      </c>
      <c r="D66" s="33">
        <v>-0.295359488</v>
      </c>
      <c r="E66" s="33">
        <v>0.33433670700000001</v>
      </c>
      <c r="F66" s="33">
        <v>-0.88341926500000001</v>
      </c>
      <c r="G66" s="33">
        <v>0.41100561400000002</v>
      </c>
      <c r="H66" s="33">
        <v>1.3269810500000001</v>
      </c>
      <c r="I66" s="33">
        <v>0.82763529800000002</v>
      </c>
      <c r="J66" s="33">
        <v>1.603340328</v>
      </c>
      <c r="K66" s="33">
        <v>0.15289404200000001</v>
      </c>
      <c r="L66" s="33">
        <v>-2.8324954550000001</v>
      </c>
      <c r="M66" s="33">
        <v>1.843902927</v>
      </c>
      <c r="N66" s="33">
        <v>-1.5361413079999999</v>
      </c>
      <c r="O66" s="33">
        <v>0.16838335500000001</v>
      </c>
      <c r="P66" s="33">
        <v>-1.3581295250000001</v>
      </c>
      <c r="Q66" s="33">
        <v>0.28379531800000002</v>
      </c>
      <c r="R66" s="33">
        <v>-4.785595249</v>
      </c>
      <c r="S66" s="33">
        <v>1.9992930000000001E-3</v>
      </c>
      <c r="T66" s="33">
        <v>0.98434496599999999</v>
      </c>
      <c r="U66" s="33">
        <v>0.78447178100000003</v>
      </c>
      <c r="V66" s="33">
        <v>1.2547869659999999</v>
      </c>
      <c r="W66" s="33">
        <v>0.22757609500000001</v>
      </c>
      <c r="X66" s="33">
        <v>-1.7575330549999999</v>
      </c>
      <c r="Y66" s="33">
        <v>0.21994451300000001</v>
      </c>
      <c r="Z66" s="33">
        <v>-7.9908019919999997</v>
      </c>
      <c r="AA66" s="34">
        <v>5.6300000000000005E-7</v>
      </c>
      <c r="AB66" s="33" t="s">
        <v>84</v>
      </c>
    </row>
    <row r="67" spans="1:28" x14ac:dyDescent="0.2">
      <c r="A67" s="36" t="str">
        <f t="shared" ref="A67:A94" si="2">AB67&amp;C67</f>
        <v>VITAEdadM</v>
      </c>
      <c r="B67" s="36">
        <f t="shared" ref="B67:B97" si="3">B66+1</f>
        <v>66</v>
      </c>
      <c r="C67" s="32" t="s">
        <v>91</v>
      </c>
      <c r="D67" s="33">
        <v>-1.2916891999999999E-2</v>
      </c>
      <c r="E67" s="33">
        <v>1.7873967000000001E-2</v>
      </c>
      <c r="F67" s="33">
        <v>-0.72266513399999999</v>
      </c>
      <c r="G67" s="33">
        <v>0.49707527899999998</v>
      </c>
      <c r="H67" s="33">
        <v>5.3384802000000002E-2</v>
      </c>
      <c r="I67" s="33">
        <v>3.4807233999999999E-2</v>
      </c>
      <c r="J67" s="33">
        <v>1.5337272120000001</v>
      </c>
      <c r="K67" s="33">
        <v>0.16896581099999999</v>
      </c>
      <c r="L67" s="33">
        <v>-0.13099170800000001</v>
      </c>
      <c r="M67" s="33">
        <v>0.149774089</v>
      </c>
      <c r="N67" s="33">
        <v>-0.87459526200000004</v>
      </c>
      <c r="O67" s="33">
        <v>0.41079499600000002</v>
      </c>
      <c r="P67" s="33">
        <v>-1.9417317999999999E-2</v>
      </c>
      <c r="Q67" s="33">
        <v>3.1433769E-2</v>
      </c>
      <c r="R67" s="33">
        <v>-0.61772158499999996</v>
      </c>
      <c r="S67" s="33">
        <v>0.55631318699999999</v>
      </c>
      <c r="T67" s="33">
        <v>5.620605E-2</v>
      </c>
      <c r="U67" s="33">
        <v>3.7432505999999997E-2</v>
      </c>
      <c r="V67" s="33">
        <v>1.501530545</v>
      </c>
      <c r="W67" s="33">
        <v>0.15269516399999999</v>
      </c>
      <c r="X67" s="33">
        <v>-1.5738622000000001E-2</v>
      </c>
      <c r="Y67" s="33">
        <v>3.4420671999999999E-2</v>
      </c>
      <c r="Z67" s="33">
        <v>-0.457243293</v>
      </c>
      <c r="AA67" s="33">
        <v>0.653643376</v>
      </c>
      <c r="AB67" s="33" t="s">
        <v>84</v>
      </c>
    </row>
    <row r="68" spans="1:28" x14ac:dyDescent="0.2">
      <c r="A68" s="36" t="str">
        <f t="shared" si="2"/>
        <v>VITAlog(EdadM)</v>
      </c>
      <c r="B68" s="36">
        <f t="shared" si="3"/>
        <v>67</v>
      </c>
      <c r="C68" s="32" t="s">
        <v>97</v>
      </c>
      <c r="D68" s="33">
        <v>0.16771322299999999</v>
      </c>
      <c r="E68" s="33">
        <v>0.207468862</v>
      </c>
      <c r="F68" s="33">
        <v>0.80837780699999995</v>
      </c>
      <c r="G68" s="33">
        <v>0.44972849300000001</v>
      </c>
      <c r="H68" s="33">
        <v>-0.79422917299999995</v>
      </c>
      <c r="I68" s="33">
        <v>0.49686567199999998</v>
      </c>
      <c r="J68" s="33">
        <v>-1.598478659</v>
      </c>
      <c r="K68" s="33">
        <v>0.15396877</v>
      </c>
      <c r="L68" s="33">
        <v>2.3628469490000001</v>
      </c>
      <c r="M68" s="33">
        <v>1.4049593</v>
      </c>
      <c r="N68" s="33">
        <v>1.6817903190000001</v>
      </c>
      <c r="O68" s="33">
        <v>0.13649202199999999</v>
      </c>
      <c r="P68" s="33">
        <v>0.70770244900000001</v>
      </c>
      <c r="Q68" s="33">
        <v>0.20473886099999999</v>
      </c>
      <c r="R68" s="33">
        <v>3.4566102729999999</v>
      </c>
      <c r="S68" s="33">
        <v>1.0596058E-2</v>
      </c>
      <c r="T68" s="33">
        <v>-0.76782831299999998</v>
      </c>
      <c r="U68" s="33">
        <v>0.500210618</v>
      </c>
      <c r="V68" s="33">
        <v>-1.5350100229999999</v>
      </c>
      <c r="W68" s="33">
        <v>0.14431772200000001</v>
      </c>
      <c r="X68" s="33">
        <v>0.67445221399999999</v>
      </c>
      <c r="Y68" s="33">
        <v>0.22351716999999999</v>
      </c>
      <c r="Z68" s="33">
        <v>3.0174514760000002</v>
      </c>
      <c r="AA68" s="33">
        <v>8.1762439999999992E-3</v>
      </c>
      <c r="AB68" s="33" t="s">
        <v>84</v>
      </c>
    </row>
    <row r="69" spans="1:28" x14ac:dyDescent="0.2">
      <c r="A69" s="36" t="str">
        <f t="shared" si="2"/>
        <v>VITAZHAZ</v>
      </c>
      <c r="B69" s="36">
        <f t="shared" si="3"/>
        <v>68</v>
      </c>
      <c r="C69" s="32" t="s">
        <v>159</v>
      </c>
      <c r="D69" s="33">
        <v>4.4905479999999996E-3</v>
      </c>
      <c r="E69" s="33">
        <v>1.6275586000000002E-2</v>
      </c>
      <c r="F69" s="33">
        <v>0.27590700600000001</v>
      </c>
      <c r="G69" s="33">
        <v>0.79187617099999996</v>
      </c>
      <c r="H69" s="33">
        <v>-3.3300809999999999E-3</v>
      </c>
      <c r="I69" s="33">
        <v>2.5866304999999999E-2</v>
      </c>
      <c r="J69" s="33">
        <v>-0.12874205999999999</v>
      </c>
      <c r="K69" s="33">
        <v>0.90118266300000005</v>
      </c>
      <c r="L69" s="33">
        <v>4.7458765999999999E-2</v>
      </c>
      <c r="M69" s="33">
        <v>0.14864050500000001</v>
      </c>
      <c r="N69" s="33">
        <v>0.319285555</v>
      </c>
      <c r="O69" s="33">
        <v>0.75882717600000005</v>
      </c>
      <c r="P69" s="33">
        <v>-7.9215129999999998E-3</v>
      </c>
      <c r="Q69" s="33">
        <v>5.1797449000000002E-2</v>
      </c>
      <c r="R69" s="33">
        <v>-0.15293248500000001</v>
      </c>
      <c r="S69" s="33">
        <v>0.88276657599999997</v>
      </c>
      <c r="T69" s="33">
        <v>1.5995792000000002E-2</v>
      </c>
      <c r="U69" s="33">
        <v>2.6865077000000001E-2</v>
      </c>
      <c r="V69" s="33">
        <v>0.59541209799999995</v>
      </c>
      <c r="W69" s="33">
        <v>0.55989633900000002</v>
      </c>
      <c r="X69" s="33">
        <v>3.257046E-3</v>
      </c>
      <c r="Y69" s="33">
        <v>5.0000608000000002E-2</v>
      </c>
      <c r="Z69" s="33">
        <v>6.5140132000000003E-2</v>
      </c>
      <c r="AA69" s="33">
        <v>0.94886938300000001</v>
      </c>
      <c r="AB69" s="33" t="s">
        <v>84</v>
      </c>
    </row>
    <row r="70" spans="1:28" x14ac:dyDescent="0.2">
      <c r="A70" s="36" t="str">
        <f t="shared" si="2"/>
        <v>VITAESB</v>
      </c>
      <c r="B70" s="36">
        <f t="shared" si="3"/>
        <v>69</v>
      </c>
      <c r="C70" s="32" t="s">
        <v>350</v>
      </c>
      <c r="D70" s="33">
        <v>9.9957852E-2</v>
      </c>
      <c r="E70" s="33">
        <v>7.6373931000000006E-2</v>
      </c>
      <c r="F70" s="33">
        <v>1.3087954399999999</v>
      </c>
      <c r="G70" s="33">
        <v>0.23849515499999999</v>
      </c>
      <c r="H70" s="33">
        <v>0.110839228</v>
      </c>
      <c r="I70" s="33">
        <v>0.101401793</v>
      </c>
      <c r="J70" s="33">
        <v>1.0930697060000001</v>
      </c>
      <c r="K70" s="33">
        <v>0.31054675999999998</v>
      </c>
      <c r="L70" s="33">
        <v>0.26440497200000002</v>
      </c>
      <c r="M70" s="33">
        <v>0.52251280700000002</v>
      </c>
      <c r="N70" s="33">
        <v>0.50602581999999996</v>
      </c>
      <c r="O70" s="33">
        <v>0.62838170000000004</v>
      </c>
      <c r="P70" s="33">
        <v>9.3146335999999996E-2</v>
      </c>
      <c r="Q70" s="33">
        <v>0.121334122</v>
      </c>
      <c r="R70" s="33">
        <v>0.76768458900000003</v>
      </c>
      <c r="S70" s="33">
        <v>0.46777461999999997</v>
      </c>
      <c r="T70" s="33">
        <v>0.134980023</v>
      </c>
      <c r="U70" s="33">
        <v>7.4551764000000006E-2</v>
      </c>
      <c r="V70" s="33">
        <v>1.8105543820000001</v>
      </c>
      <c r="W70" s="33">
        <v>8.9028394999999996E-2</v>
      </c>
      <c r="X70" s="33">
        <v>6.8293392999999994E-2</v>
      </c>
      <c r="Y70" s="33">
        <v>0.14507587999999999</v>
      </c>
      <c r="Z70" s="33">
        <v>0.47074257600000002</v>
      </c>
      <c r="AA70" s="33">
        <v>0.64417824599999995</v>
      </c>
      <c r="AB70" s="33" t="s">
        <v>84</v>
      </c>
    </row>
    <row r="71" spans="1:28" x14ac:dyDescent="0.2">
      <c r="A71" s="36" t="str">
        <f t="shared" si="2"/>
        <v>VITAR24SR</v>
      </c>
      <c r="B71" s="36">
        <f t="shared" si="3"/>
        <v>70</v>
      </c>
      <c r="C71" s="32" t="s">
        <v>98</v>
      </c>
      <c r="D71" s="33">
        <v>-3.9806482999999997E-2</v>
      </c>
      <c r="E71" s="33">
        <v>7.7316539000000004E-2</v>
      </c>
      <c r="F71" s="33">
        <v>-0.51485081200000005</v>
      </c>
      <c r="G71" s="33">
        <v>0.62506694699999998</v>
      </c>
      <c r="H71" s="33">
        <v>-0.18411997999999999</v>
      </c>
      <c r="I71" s="33">
        <v>8.3692594999999995E-2</v>
      </c>
      <c r="J71" s="33">
        <v>-2.19995545</v>
      </c>
      <c r="K71" s="33">
        <v>6.3735206000000003E-2</v>
      </c>
      <c r="L71" s="33">
        <v>3.2884693E-2</v>
      </c>
      <c r="M71" s="33">
        <v>0.77711851300000001</v>
      </c>
      <c r="N71" s="33">
        <v>4.2316186999999998E-2</v>
      </c>
      <c r="O71" s="33">
        <v>0.96742836799999998</v>
      </c>
      <c r="P71" s="33">
        <v>-0.210804925</v>
      </c>
      <c r="Q71" s="33">
        <v>0.18834356399999999</v>
      </c>
      <c r="R71" s="33">
        <v>-1.119257385</v>
      </c>
      <c r="S71" s="33">
        <v>0.29996083800000001</v>
      </c>
      <c r="T71" s="33">
        <v>-0.17052308199999999</v>
      </c>
      <c r="U71" s="33">
        <v>7.0375674999999999E-2</v>
      </c>
      <c r="V71" s="33">
        <v>-2.4230401019999999</v>
      </c>
      <c r="W71" s="33">
        <v>2.7621508999999999E-2</v>
      </c>
      <c r="X71" s="33">
        <v>-0.21789436600000001</v>
      </c>
      <c r="Y71" s="33">
        <v>9.9575306000000002E-2</v>
      </c>
      <c r="Z71" s="33">
        <v>-2.1882369669999999</v>
      </c>
      <c r="AA71" s="33">
        <v>4.3834168E-2</v>
      </c>
      <c r="AB71" s="33" t="s">
        <v>84</v>
      </c>
    </row>
    <row r="72" spans="1:28" x14ac:dyDescent="0.2">
      <c r="A72" s="36" t="str">
        <f t="shared" si="2"/>
        <v>VITADOW</v>
      </c>
      <c r="B72" s="36">
        <f t="shared" si="3"/>
        <v>71</v>
      </c>
      <c r="C72" s="32" t="s">
        <v>90</v>
      </c>
      <c r="D72" s="33">
        <v>2.012607E-3</v>
      </c>
      <c r="E72" s="33">
        <v>1.4727565999999999E-2</v>
      </c>
      <c r="F72" s="33">
        <v>0.136655785</v>
      </c>
      <c r="G72" s="33">
        <v>0.89577295999999995</v>
      </c>
      <c r="H72" s="33">
        <v>-1.5678510000000001E-3</v>
      </c>
      <c r="I72" s="33">
        <v>2.3200029E-2</v>
      </c>
      <c r="J72" s="33">
        <v>-6.7579689999999998E-2</v>
      </c>
      <c r="K72" s="33">
        <v>0.94801001600000001</v>
      </c>
      <c r="L72" s="33">
        <v>1.3623592E-2</v>
      </c>
      <c r="M72" s="33">
        <v>6.9852807000000003E-2</v>
      </c>
      <c r="N72" s="33">
        <v>0.19503285200000001</v>
      </c>
      <c r="O72" s="33">
        <v>0.85090727899999996</v>
      </c>
      <c r="P72" s="33">
        <v>-2.6321102999999998E-2</v>
      </c>
      <c r="Q72" s="33">
        <v>2.3435490999999999E-2</v>
      </c>
      <c r="R72" s="33">
        <v>-1.1231300200000001</v>
      </c>
      <c r="S72" s="33">
        <v>0.29842064499999998</v>
      </c>
      <c r="AB72" s="33" t="s">
        <v>84</v>
      </c>
    </row>
    <row r="73" spans="1:28" x14ac:dyDescent="0.2">
      <c r="A73" s="36" t="str">
        <f t="shared" si="2"/>
        <v>VITASexoF</v>
      </c>
      <c r="B73" s="36">
        <f t="shared" si="3"/>
        <v>72</v>
      </c>
      <c r="C73" s="32" t="s">
        <v>99</v>
      </c>
      <c r="D73" s="33">
        <v>3.5373347999999999E-2</v>
      </c>
      <c r="E73" s="33">
        <v>4.6244724000000001E-2</v>
      </c>
      <c r="F73" s="33">
        <v>0.76491639899999997</v>
      </c>
      <c r="G73" s="33">
        <v>0.47332363199999999</v>
      </c>
      <c r="H73" s="33">
        <v>2.1414457000000001E-2</v>
      </c>
      <c r="I73" s="33">
        <v>3.6898286000000002E-2</v>
      </c>
      <c r="J73" s="33">
        <v>0.58036454800000004</v>
      </c>
      <c r="K73" s="33">
        <v>0.57986320199999997</v>
      </c>
      <c r="L73" s="33">
        <v>0.34904257100000002</v>
      </c>
      <c r="M73" s="33">
        <v>0.47045457499999999</v>
      </c>
      <c r="N73" s="33">
        <v>0.74192619199999998</v>
      </c>
      <c r="O73" s="33">
        <v>0.48227792899999999</v>
      </c>
      <c r="P73" s="33">
        <v>5.2688326000000001E-2</v>
      </c>
      <c r="Q73" s="33">
        <v>0.115580763</v>
      </c>
      <c r="R73" s="33">
        <v>0.45585722299999998</v>
      </c>
      <c r="S73" s="33">
        <v>0.662297672</v>
      </c>
      <c r="AB73" s="33" t="s">
        <v>84</v>
      </c>
    </row>
    <row r="74" spans="1:28" x14ac:dyDescent="0.2">
      <c r="A74" s="36" t="str">
        <f t="shared" si="2"/>
        <v>VITAEstratoMedio Alto</v>
      </c>
      <c r="B74" s="36">
        <f t="shared" si="3"/>
        <v>73</v>
      </c>
      <c r="C74" s="32" t="s">
        <v>95</v>
      </c>
      <c r="D74" s="33">
        <v>-4.6391871000000001E-2</v>
      </c>
      <c r="E74" s="33">
        <v>5.4447680999999998E-2</v>
      </c>
      <c r="F74" s="33">
        <v>-0.85204494200000003</v>
      </c>
      <c r="G74" s="33">
        <v>0.42688377</v>
      </c>
      <c r="H74" s="33">
        <v>-0.20989126</v>
      </c>
      <c r="I74" s="33">
        <v>0.100033128</v>
      </c>
      <c r="J74" s="33">
        <v>-2.0982175029999999</v>
      </c>
      <c r="K74" s="33">
        <v>7.4065880000000001E-2</v>
      </c>
      <c r="L74" s="33">
        <v>-1.0770091719999999</v>
      </c>
      <c r="M74" s="33">
        <v>0.50841195500000003</v>
      </c>
      <c r="N74" s="33">
        <v>-2.1183789289999999</v>
      </c>
      <c r="O74" s="33">
        <v>7.1893389000000002E-2</v>
      </c>
      <c r="P74" s="33">
        <v>-0.31227000900000002</v>
      </c>
      <c r="Q74" s="33">
        <v>0.13473485099999999</v>
      </c>
      <c r="R74" s="33">
        <v>-2.3176632320000001</v>
      </c>
      <c r="S74" s="33">
        <v>5.3578543999999999E-2</v>
      </c>
      <c r="AB74" s="33" t="s">
        <v>84</v>
      </c>
    </row>
    <row r="75" spans="1:28" x14ac:dyDescent="0.2">
      <c r="A75" s="36" t="str">
        <f t="shared" si="2"/>
        <v>VITAZWHZ</v>
      </c>
      <c r="B75" s="36">
        <f t="shared" si="3"/>
        <v>74</v>
      </c>
      <c r="C75" s="32" t="s">
        <v>160</v>
      </c>
      <c r="D75" s="33">
        <v>1.0973995E-2</v>
      </c>
      <c r="E75" s="33">
        <v>1.3293480999999999E-2</v>
      </c>
      <c r="F75" s="33">
        <v>0.82551701099999997</v>
      </c>
      <c r="G75" s="34">
        <v>0.44065871499999998</v>
      </c>
      <c r="H75" s="33">
        <v>-4.4971764999999997E-2</v>
      </c>
      <c r="I75" s="33">
        <v>3.1275554999999997E-2</v>
      </c>
      <c r="J75" s="33">
        <v>-1.437920614</v>
      </c>
      <c r="K75" s="33">
        <v>0.193618865</v>
      </c>
      <c r="L75" s="33">
        <v>-0.35437575599999999</v>
      </c>
      <c r="M75" s="33">
        <v>0.25727160100000002</v>
      </c>
      <c r="N75" s="33">
        <v>-1.3774382999999999</v>
      </c>
      <c r="O75" s="33">
        <v>0.21080449100000001</v>
      </c>
      <c r="P75" s="33">
        <v>-0.133237777</v>
      </c>
      <c r="Q75" s="33">
        <v>7.3108351000000002E-2</v>
      </c>
      <c r="R75" s="33">
        <v>-1.8224700039999999</v>
      </c>
      <c r="S75" s="33">
        <v>0.111165482</v>
      </c>
      <c r="AB75" s="33" t="s">
        <v>84</v>
      </c>
    </row>
    <row r="76" spans="1:28" x14ac:dyDescent="0.2">
      <c r="A76" s="36" t="str">
        <f t="shared" si="2"/>
        <v>VITADOM</v>
      </c>
      <c r="B76" s="36">
        <f t="shared" si="3"/>
        <v>75</v>
      </c>
      <c r="C76" s="32" t="s">
        <v>247</v>
      </c>
      <c r="D76" s="33">
        <v>-0.128558281</v>
      </c>
      <c r="E76" s="33">
        <v>4.1569874999999999E-2</v>
      </c>
      <c r="F76" s="33">
        <v>-3.0925828439999998</v>
      </c>
      <c r="G76" s="33">
        <v>2.1317394E-2</v>
      </c>
      <c r="H76" s="33">
        <v>-5.9284477000000002E-2</v>
      </c>
      <c r="I76" s="33">
        <v>0.13806863</v>
      </c>
      <c r="J76" s="33">
        <v>-0.42938411500000001</v>
      </c>
      <c r="K76" s="33">
        <v>0.68055025199999997</v>
      </c>
      <c r="L76" s="33">
        <v>0.54856242399999999</v>
      </c>
      <c r="M76" s="33">
        <v>1.0588990599999999</v>
      </c>
      <c r="N76" s="33">
        <v>0.51804978000000002</v>
      </c>
      <c r="O76" s="33">
        <v>0.62038979599999999</v>
      </c>
      <c r="P76" s="33">
        <v>-1.0921769E-2</v>
      </c>
      <c r="Q76" s="33">
        <v>0.34376513199999997</v>
      </c>
      <c r="R76" s="33">
        <v>-3.1771021000000003E-2</v>
      </c>
      <c r="S76" s="33">
        <v>0.97554156000000003</v>
      </c>
      <c r="AB76" s="33" t="s">
        <v>84</v>
      </c>
    </row>
    <row r="77" spans="1:28" x14ac:dyDescent="0.2">
      <c r="A77" s="36" t="str">
        <f t="shared" si="2"/>
        <v>VITAESB:R24SR</v>
      </c>
      <c r="B77" s="36">
        <f t="shared" si="3"/>
        <v>76</v>
      </c>
      <c r="C77" s="32" t="s">
        <v>351</v>
      </c>
      <c r="D77" s="33">
        <v>-6.1089644999999998E-2</v>
      </c>
      <c r="E77" s="33">
        <v>0.12497979300000001</v>
      </c>
      <c r="F77" s="33">
        <v>-0.488796179</v>
      </c>
      <c r="G77" s="33">
        <v>0.64233752700000002</v>
      </c>
      <c r="H77" s="33">
        <v>2.1402312E-2</v>
      </c>
      <c r="I77" s="33">
        <v>0.117662061</v>
      </c>
      <c r="J77" s="33">
        <v>0.18189645900000001</v>
      </c>
      <c r="K77" s="33">
        <v>0.86081928299999999</v>
      </c>
      <c r="L77" s="33">
        <v>-0.35080974500000001</v>
      </c>
      <c r="M77" s="33">
        <v>0.91261437599999995</v>
      </c>
      <c r="N77" s="33">
        <v>-0.38440085400000001</v>
      </c>
      <c r="O77" s="33">
        <v>0.71209244199999999</v>
      </c>
      <c r="P77" s="33">
        <v>-5.4382355E-2</v>
      </c>
      <c r="Q77" s="33">
        <v>0.26815592900000002</v>
      </c>
      <c r="R77" s="33">
        <v>-0.20280123999999999</v>
      </c>
      <c r="S77" s="33">
        <v>0.84505912299999997</v>
      </c>
      <c r="AB77" s="33" t="s">
        <v>84</v>
      </c>
    </row>
    <row r="78" spans="1:28" x14ac:dyDescent="0.2">
      <c r="A78" s="36" t="str">
        <f t="shared" si="2"/>
        <v>VITAEstratoMedio</v>
      </c>
      <c r="B78" s="36">
        <f t="shared" si="3"/>
        <v>77</v>
      </c>
      <c r="C78" s="32" t="s">
        <v>94</v>
      </c>
      <c r="D78" s="33">
        <v>-6.2972652000000004E-2</v>
      </c>
      <c r="E78" s="33">
        <v>3.8877582000000001E-2</v>
      </c>
      <c r="F78" s="33">
        <v>-1.6197677239999999</v>
      </c>
      <c r="G78" s="33">
        <v>0.156409364</v>
      </c>
      <c r="H78" s="33">
        <v>7.2649258999999994E-2</v>
      </c>
      <c r="I78" s="33">
        <v>0.17216469300000001</v>
      </c>
      <c r="J78" s="33">
        <v>0.42197536099999999</v>
      </c>
      <c r="K78" s="33">
        <v>0.68570050699999996</v>
      </c>
      <c r="L78" s="33">
        <v>-0.66128848200000001</v>
      </c>
      <c r="M78" s="33">
        <v>0.66017337899999995</v>
      </c>
      <c r="N78" s="33">
        <v>-1.0016891059999999</v>
      </c>
      <c r="O78" s="33">
        <v>0.34985492899999998</v>
      </c>
      <c r="P78" s="33">
        <v>-0.21851062600000001</v>
      </c>
      <c r="Q78" s="33">
        <v>0.18071463400000001</v>
      </c>
      <c r="R78" s="33">
        <v>-1.2091473770000001</v>
      </c>
      <c r="S78" s="33">
        <v>0.26585651399999999</v>
      </c>
      <c r="AB78" s="33" t="s">
        <v>84</v>
      </c>
    </row>
    <row r="79" spans="1:28" x14ac:dyDescent="0.2">
      <c r="A79" s="36" t="str">
        <f t="shared" si="2"/>
        <v>VITAEstratoMedio Bajo</v>
      </c>
      <c r="B79" s="36">
        <f t="shared" si="3"/>
        <v>78</v>
      </c>
      <c r="C79" s="32" t="s">
        <v>96</v>
      </c>
      <c r="D79" s="33">
        <v>-0.102721572</v>
      </c>
      <c r="E79" s="33">
        <v>3.3402082999999999E-2</v>
      </c>
      <c r="F79" s="33">
        <v>-3.075304391</v>
      </c>
      <c r="G79" s="34">
        <v>2.1793561999999999E-2</v>
      </c>
      <c r="H79" s="33">
        <v>-0.31190188499999999</v>
      </c>
      <c r="I79" s="33">
        <v>0.100250218</v>
      </c>
      <c r="J79" s="33">
        <v>-3.1112339759999998</v>
      </c>
      <c r="K79" s="33">
        <v>1.7051712E-2</v>
      </c>
      <c r="L79" s="33">
        <v>-1.3557962349999999</v>
      </c>
      <c r="M79" s="33">
        <v>0.43109133300000002</v>
      </c>
      <c r="N79" s="33">
        <v>-3.1450324620000001</v>
      </c>
      <c r="O79" s="33">
        <v>1.6264466000000002E-2</v>
      </c>
      <c r="P79" s="33">
        <v>-0.29176119099999998</v>
      </c>
      <c r="Q79" s="33">
        <v>0.14523735700000001</v>
      </c>
      <c r="R79" s="33">
        <v>-2.008857747</v>
      </c>
      <c r="S79" s="33">
        <v>8.4508031999999997E-2</v>
      </c>
      <c r="AB79" s="33" t="s">
        <v>84</v>
      </c>
    </row>
    <row r="80" spans="1:28" x14ac:dyDescent="0.2">
      <c r="A80" s="36" t="str">
        <f t="shared" si="2"/>
        <v>VITAEstratoBajo</v>
      </c>
      <c r="B80" s="36">
        <f t="shared" si="3"/>
        <v>79</v>
      </c>
      <c r="C80" s="32" t="s">
        <v>93</v>
      </c>
      <c r="D80" s="33">
        <v>-6.9015299000000002E-2</v>
      </c>
      <c r="E80" s="33">
        <v>3.1471511000000001E-2</v>
      </c>
      <c r="F80" s="33">
        <v>-2.1929451929999999</v>
      </c>
      <c r="G80" s="33">
        <v>7.0786909999999995E-2</v>
      </c>
      <c r="H80" s="33">
        <v>-0.16673011800000001</v>
      </c>
      <c r="I80" s="33">
        <v>8.8213403999999995E-2</v>
      </c>
      <c r="J80" s="33">
        <v>-1.890076903</v>
      </c>
      <c r="K80" s="33">
        <v>0.100663987</v>
      </c>
      <c r="L80" s="33">
        <v>-0.378262137</v>
      </c>
      <c r="M80" s="33">
        <v>0.42715280900000002</v>
      </c>
      <c r="N80" s="33">
        <v>-0.88554290000000002</v>
      </c>
      <c r="O80" s="33">
        <v>0.40525513400000002</v>
      </c>
      <c r="P80" s="33">
        <v>-0.146950681</v>
      </c>
      <c r="Q80" s="33">
        <v>0.12623816400000001</v>
      </c>
      <c r="R80" s="33">
        <v>-1.1640749239999999</v>
      </c>
      <c r="S80" s="33">
        <v>0.28253004999999998</v>
      </c>
      <c r="W80" s="34"/>
      <c r="AA80" s="34"/>
      <c r="AB80" s="33" t="s">
        <v>84</v>
      </c>
    </row>
    <row r="81" spans="1:28" x14ac:dyDescent="0.2">
      <c r="A81" s="36" t="str">
        <f t="shared" si="2"/>
        <v>VITAFRDVITA</v>
      </c>
      <c r="B81" s="36">
        <f t="shared" si="3"/>
        <v>80</v>
      </c>
      <c r="C81" s="32" t="s">
        <v>43</v>
      </c>
      <c r="D81" s="33">
        <v>0.54503035399999999</v>
      </c>
      <c r="E81" s="33">
        <v>4.9652479999999999E-2</v>
      </c>
      <c r="F81" s="33">
        <v>10.97690083</v>
      </c>
      <c r="G81" s="34">
        <v>3.4E-5</v>
      </c>
      <c r="AB81" s="33" t="s">
        <v>84</v>
      </c>
    </row>
    <row r="82" spans="1:28" x14ac:dyDescent="0.2">
      <c r="A82" s="36" t="str">
        <f t="shared" si="2"/>
        <v>ZINC(Intercept)</v>
      </c>
      <c r="B82" s="36">
        <f t="shared" si="3"/>
        <v>81</v>
      </c>
      <c r="C82" s="32" t="s">
        <v>89</v>
      </c>
      <c r="D82" s="33">
        <v>-0.69361827399999998</v>
      </c>
      <c r="E82" s="33">
        <v>0.55707839699999995</v>
      </c>
      <c r="F82" s="33">
        <v>-1.245099932</v>
      </c>
      <c r="G82" s="33">
        <v>0.25951703199999998</v>
      </c>
      <c r="H82" s="33">
        <v>-2.3052542009999999</v>
      </c>
      <c r="I82" s="33">
        <v>0.50516539500000002</v>
      </c>
      <c r="J82" s="33">
        <v>-4.563365235</v>
      </c>
      <c r="K82" s="33">
        <v>2.59451E-3</v>
      </c>
      <c r="L82" s="33">
        <v>-4.9389338860000001</v>
      </c>
      <c r="M82" s="33">
        <v>1.7415076350000001</v>
      </c>
      <c r="N82" s="33">
        <v>-2.8360104690000001</v>
      </c>
      <c r="O82" s="33">
        <v>2.5188209999999999E-2</v>
      </c>
      <c r="P82" s="33">
        <v>-0.434947845</v>
      </c>
      <c r="Q82" s="33">
        <v>0.187672008</v>
      </c>
      <c r="R82" s="33">
        <v>-2.3175957330000001</v>
      </c>
      <c r="S82" s="33">
        <v>5.3583870999999998E-2</v>
      </c>
      <c r="T82" s="33">
        <v>-2.4675343079999998</v>
      </c>
      <c r="U82" s="33">
        <v>0.42978091099999999</v>
      </c>
      <c r="V82" s="33">
        <v>-5.7413771709999999</v>
      </c>
      <c r="W82" s="34">
        <v>3.0300000000000001E-5</v>
      </c>
      <c r="X82" s="33">
        <v>-0.37657458599999999</v>
      </c>
      <c r="Y82" s="33">
        <v>0.136943808</v>
      </c>
      <c r="Z82" s="33">
        <v>-2.749847479</v>
      </c>
      <c r="AA82" s="34">
        <v>1.4238532E-2</v>
      </c>
      <c r="AB82" s="33" t="s">
        <v>85</v>
      </c>
    </row>
    <row r="83" spans="1:28" x14ac:dyDescent="0.2">
      <c r="A83" s="36" t="str">
        <f t="shared" si="2"/>
        <v>ZINCEdadM</v>
      </c>
      <c r="B83" s="36">
        <f t="shared" si="3"/>
        <v>82</v>
      </c>
      <c r="C83" s="32" t="s">
        <v>91</v>
      </c>
      <c r="D83" s="33">
        <v>-9.7659949999999995E-3</v>
      </c>
      <c r="E83" s="33">
        <v>2.1111465999999999E-2</v>
      </c>
      <c r="F83" s="33">
        <v>-0.46259196200000002</v>
      </c>
      <c r="G83" s="33">
        <v>0.65995791100000001</v>
      </c>
      <c r="H83" s="33">
        <v>-2.4181024999999998E-2</v>
      </c>
      <c r="I83" s="33">
        <v>1.5919197999999999E-2</v>
      </c>
      <c r="J83" s="33">
        <v>-1.5189850899999999</v>
      </c>
      <c r="K83" s="33">
        <v>0.172562938</v>
      </c>
      <c r="L83" s="33">
        <v>0.16375319799999999</v>
      </c>
      <c r="M83" s="33">
        <v>0.12075788899999999</v>
      </c>
      <c r="N83" s="33">
        <v>1.356045554</v>
      </c>
      <c r="O83" s="33">
        <v>0.21719960899999999</v>
      </c>
      <c r="P83" s="33">
        <v>7.0130581999999997E-2</v>
      </c>
      <c r="Q83" s="33">
        <v>1.2246058000000001E-2</v>
      </c>
      <c r="R83" s="33">
        <v>5.7267883619999997</v>
      </c>
      <c r="S83" s="33">
        <v>7.1529700000000005E-4</v>
      </c>
      <c r="T83" s="33">
        <v>-2.6183247E-2</v>
      </c>
      <c r="U83" s="33">
        <v>1.2934556E-2</v>
      </c>
      <c r="V83" s="33">
        <v>-2.0242865499999998</v>
      </c>
      <c r="W83" s="33">
        <v>5.9967606E-2</v>
      </c>
      <c r="X83" s="33">
        <v>7.2505214999999998E-2</v>
      </c>
      <c r="Y83" s="33">
        <v>1.2642303000000001E-2</v>
      </c>
      <c r="Z83" s="33">
        <v>5.7351271280000002</v>
      </c>
      <c r="AA83" s="34">
        <v>3.0700000000000001E-5</v>
      </c>
      <c r="AB83" s="33" t="s">
        <v>85</v>
      </c>
    </row>
    <row r="84" spans="1:28" x14ac:dyDescent="0.2">
      <c r="A84" s="36" t="str">
        <f t="shared" si="2"/>
        <v>ZINClog(EdadM)</v>
      </c>
      <c r="B84" s="36">
        <f t="shared" si="3"/>
        <v>83</v>
      </c>
      <c r="C84" s="32" t="s">
        <v>97</v>
      </c>
      <c r="D84" s="33">
        <v>0.29774899900000001</v>
      </c>
      <c r="E84" s="33">
        <v>0.32421623999999999</v>
      </c>
      <c r="F84" s="33">
        <v>0.91836546900000005</v>
      </c>
      <c r="G84" s="33">
        <v>0.39384696400000002</v>
      </c>
      <c r="H84" s="33">
        <v>0.93565886499999995</v>
      </c>
      <c r="I84" s="33">
        <v>0.25729084099999999</v>
      </c>
      <c r="J84" s="33">
        <v>3.6365805390000001</v>
      </c>
      <c r="K84" s="33">
        <v>8.3247860000000007E-3</v>
      </c>
      <c r="L84" s="33">
        <v>0.260235783</v>
      </c>
      <c r="M84" s="33">
        <v>1.3014104980000001</v>
      </c>
      <c r="N84" s="33">
        <v>0.19996441000000001</v>
      </c>
      <c r="O84" s="33">
        <v>0.84719353799999997</v>
      </c>
      <c r="P84" s="33">
        <v>-0.34606134900000002</v>
      </c>
      <c r="Q84" s="33">
        <v>9.2725747999999997E-2</v>
      </c>
      <c r="R84" s="33">
        <v>-3.7320954999999998</v>
      </c>
      <c r="S84" s="33">
        <v>7.3385070000000002E-3</v>
      </c>
      <c r="T84" s="33">
        <v>1.0019996849999999</v>
      </c>
      <c r="U84" s="33">
        <v>0.22514983299999999</v>
      </c>
      <c r="V84" s="33">
        <v>4.4503683260000004</v>
      </c>
      <c r="W84" s="33">
        <v>4.0287500000000002E-4</v>
      </c>
      <c r="X84" s="33">
        <v>-0.36921773499999999</v>
      </c>
      <c r="Y84" s="33">
        <v>9.3700268000000003E-2</v>
      </c>
      <c r="Z84" s="33">
        <v>-3.9404127930000001</v>
      </c>
      <c r="AA84" s="33">
        <v>1.1698539999999999E-3</v>
      </c>
      <c r="AB84" s="33" t="s">
        <v>85</v>
      </c>
    </row>
    <row r="85" spans="1:28" x14ac:dyDescent="0.2">
      <c r="A85" s="36" t="str">
        <f t="shared" si="2"/>
        <v>ZINCZHAZ</v>
      </c>
      <c r="B85" s="36">
        <f t="shared" si="3"/>
        <v>84</v>
      </c>
      <c r="C85" s="32" t="s">
        <v>159</v>
      </c>
      <c r="D85" s="33">
        <v>1.2608558000000001E-2</v>
      </c>
      <c r="E85" s="33">
        <v>8.8510010000000007E-3</v>
      </c>
      <c r="F85" s="33">
        <v>1.424534703</v>
      </c>
      <c r="G85" s="33">
        <v>0.20416315199999999</v>
      </c>
      <c r="H85" s="33">
        <v>4.2666057E-2</v>
      </c>
      <c r="I85" s="33">
        <v>2.2584637000000001E-2</v>
      </c>
      <c r="J85" s="33">
        <v>1.889162786</v>
      </c>
      <c r="K85" s="33">
        <v>0.100799339</v>
      </c>
      <c r="L85" s="33">
        <v>2.5677050999999999E-2</v>
      </c>
      <c r="M85" s="33">
        <v>0.25216946899999998</v>
      </c>
      <c r="N85" s="33">
        <v>0.101824581</v>
      </c>
      <c r="O85" s="33">
        <v>0.92175130900000002</v>
      </c>
      <c r="P85" s="33">
        <v>3.5161718000000002E-2</v>
      </c>
      <c r="Q85" s="33">
        <v>2.3245634000000001E-2</v>
      </c>
      <c r="R85" s="33">
        <v>1.512615984</v>
      </c>
      <c r="S85" s="33">
        <v>0.17413858800000001</v>
      </c>
      <c r="T85" s="33">
        <v>5.0600844999999998E-2</v>
      </c>
      <c r="U85" s="33">
        <v>2.1773954000000002E-2</v>
      </c>
      <c r="V85" s="33">
        <v>2.323916165</v>
      </c>
      <c r="W85" s="33">
        <v>3.3624226E-2</v>
      </c>
      <c r="X85" s="33">
        <v>4.6556011000000001E-2</v>
      </c>
      <c r="Y85" s="33">
        <v>2.4915771E-2</v>
      </c>
      <c r="Z85" s="33">
        <v>1.868535872</v>
      </c>
      <c r="AA85" s="33">
        <v>8.0108975999999998E-2</v>
      </c>
      <c r="AB85" s="33" t="s">
        <v>85</v>
      </c>
    </row>
    <row r="86" spans="1:28" x14ac:dyDescent="0.2">
      <c r="A86" s="36" t="str">
        <f t="shared" si="2"/>
        <v>ZINCESB</v>
      </c>
      <c r="B86" s="36">
        <f t="shared" si="3"/>
        <v>85</v>
      </c>
      <c r="C86" s="32" t="s">
        <v>350</v>
      </c>
      <c r="D86" s="33">
        <v>1.2437047999999999E-2</v>
      </c>
      <c r="E86" s="33">
        <v>2.891287E-2</v>
      </c>
      <c r="F86" s="33">
        <v>0.430156125</v>
      </c>
      <c r="G86" s="33">
        <v>0.68210302300000003</v>
      </c>
      <c r="H86" s="33">
        <v>8.5371042999999994E-2</v>
      </c>
      <c r="I86" s="33">
        <v>4.4702380999999999E-2</v>
      </c>
      <c r="J86" s="33">
        <v>1.909764985</v>
      </c>
      <c r="K86" s="33">
        <v>9.7791375E-2</v>
      </c>
      <c r="L86" s="33">
        <v>0.88347013699999999</v>
      </c>
      <c r="M86" s="33">
        <v>0.54361071800000005</v>
      </c>
      <c r="N86" s="33">
        <v>1.6251889580000001</v>
      </c>
      <c r="O86" s="33">
        <v>0.148149804</v>
      </c>
      <c r="P86" s="33">
        <v>0.185676181</v>
      </c>
      <c r="Q86" s="33">
        <v>8.5874311999999994E-2</v>
      </c>
      <c r="R86" s="33">
        <v>2.1621853729999998</v>
      </c>
      <c r="S86" s="33">
        <v>6.7390131000000006E-2</v>
      </c>
      <c r="T86" s="33">
        <v>8.5013577000000007E-2</v>
      </c>
      <c r="U86" s="33">
        <v>4.2701154999999998E-2</v>
      </c>
      <c r="V86" s="33">
        <v>1.990896445</v>
      </c>
      <c r="W86" s="33">
        <v>6.3853387999999997E-2</v>
      </c>
      <c r="X86" s="33">
        <v>0.101224921</v>
      </c>
      <c r="Y86" s="33">
        <v>5.0935419000000003E-2</v>
      </c>
      <c r="Z86" s="33">
        <v>1.987318903</v>
      </c>
      <c r="AA86" s="33">
        <v>6.4282961999999999E-2</v>
      </c>
      <c r="AB86" s="33" t="s">
        <v>85</v>
      </c>
    </row>
    <row r="87" spans="1:28" x14ac:dyDescent="0.2">
      <c r="A87" s="36" t="str">
        <f t="shared" si="2"/>
        <v>ZINCR24SR</v>
      </c>
      <c r="B87" s="36">
        <f t="shared" si="3"/>
        <v>86</v>
      </c>
      <c r="C87" s="32" t="s">
        <v>98</v>
      </c>
      <c r="D87" s="33">
        <v>-4.8336187000000003E-2</v>
      </c>
      <c r="E87" s="33">
        <v>3.5728595000000002E-2</v>
      </c>
      <c r="F87" s="33">
        <v>-1.3528712220000001</v>
      </c>
      <c r="G87" s="33">
        <v>0.22484944300000001</v>
      </c>
      <c r="H87" s="33">
        <v>-2.2922429999999998E-3</v>
      </c>
      <c r="I87" s="33">
        <v>6.5078294999999994E-2</v>
      </c>
      <c r="J87" s="33">
        <v>-3.5222852999999998E-2</v>
      </c>
      <c r="K87" s="33">
        <v>0.97288541299999998</v>
      </c>
      <c r="L87" s="33">
        <v>0.739907816</v>
      </c>
      <c r="M87" s="33">
        <v>0.70420690500000005</v>
      </c>
      <c r="N87" s="33">
        <v>1.0506966230000001</v>
      </c>
      <c r="O87" s="33">
        <v>0.32831209</v>
      </c>
      <c r="P87" s="33">
        <v>0.201528613</v>
      </c>
      <c r="Q87" s="33">
        <v>0.127081316</v>
      </c>
      <c r="R87" s="33">
        <v>1.5858240939999999</v>
      </c>
      <c r="S87" s="33">
        <v>0.156799195</v>
      </c>
      <c r="T87" s="33">
        <v>-1.369781E-2</v>
      </c>
      <c r="U87" s="33">
        <v>6.1107211000000002E-2</v>
      </c>
      <c r="V87" s="33">
        <v>-0.22416028299999999</v>
      </c>
      <c r="W87" s="33">
        <v>0.82546994399999996</v>
      </c>
      <c r="X87" s="33">
        <v>0.117820523</v>
      </c>
      <c r="Y87" s="33">
        <v>8.9822834000000004E-2</v>
      </c>
      <c r="Z87" s="33">
        <v>1.3116990120000001</v>
      </c>
      <c r="AA87" s="33">
        <v>0.208132173</v>
      </c>
      <c r="AB87" s="33" t="s">
        <v>85</v>
      </c>
    </row>
    <row r="88" spans="1:28" x14ac:dyDescent="0.2">
      <c r="A88" s="36" t="str">
        <f t="shared" si="2"/>
        <v>ZINCDOW</v>
      </c>
      <c r="B88" s="36">
        <f t="shared" si="3"/>
        <v>87</v>
      </c>
      <c r="C88" s="32" t="s">
        <v>90</v>
      </c>
      <c r="D88" s="33">
        <v>-3.6984880000000002E-3</v>
      </c>
      <c r="E88" s="33">
        <v>7.713012E-3</v>
      </c>
      <c r="F88" s="33">
        <v>-0.479512877</v>
      </c>
      <c r="G88" s="33">
        <v>0.64855156199999997</v>
      </c>
      <c r="H88" s="33">
        <v>-6.8895220000000004E-3</v>
      </c>
      <c r="I88" s="33">
        <v>1.1335932E-2</v>
      </c>
      <c r="J88" s="33">
        <v>-0.60775964800000004</v>
      </c>
      <c r="K88" s="33">
        <v>0.56253707500000005</v>
      </c>
      <c r="L88" s="33">
        <v>-3.8292952999999998E-2</v>
      </c>
      <c r="M88" s="33">
        <v>0.120880474</v>
      </c>
      <c r="N88" s="33">
        <v>-0.31678360799999999</v>
      </c>
      <c r="O88" s="33">
        <v>0.76064619600000005</v>
      </c>
      <c r="P88" s="33">
        <v>-6.5188659999999999E-3</v>
      </c>
      <c r="Q88" s="33">
        <v>2.0644616000000001E-2</v>
      </c>
      <c r="R88" s="33">
        <v>-0.31576588900000002</v>
      </c>
      <c r="S88" s="33">
        <v>0.76138658599999998</v>
      </c>
      <c r="AB88" s="33" t="s">
        <v>85</v>
      </c>
    </row>
    <row r="89" spans="1:28" x14ac:dyDescent="0.2">
      <c r="A89" s="36" t="str">
        <f t="shared" si="2"/>
        <v>ZINCSexoF</v>
      </c>
      <c r="B89" s="36">
        <f t="shared" si="3"/>
        <v>88</v>
      </c>
      <c r="C89" s="32" t="s">
        <v>99</v>
      </c>
      <c r="D89" s="33">
        <v>-1.2080616000000001E-2</v>
      </c>
      <c r="E89" s="33">
        <v>3.2513775000000002E-2</v>
      </c>
      <c r="F89" s="33">
        <v>-0.37155379300000002</v>
      </c>
      <c r="G89" s="33">
        <v>0.72299277299999998</v>
      </c>
      <c r="H89" s="33">
        <v>2.0934073000000001E-2</v>
      </c>
      <c r="I89" s="33">
        <v>5.3244140000000002E-2</v>
      </c>
      <c r="J89" s="33">
        <v>0.393171404</v>
      </c>
      <c r="K89" s="33">
        <v>0.705892407</v>
      </c>
      <c r="L89" s="33">
        <v>-4.3032893000000003E-2</v>
      </c>
      <c r="M89" s="33">
        <v>0.38220955600000001</v>
      </c>
      <c r="N89" s="33">
        <v>-0.112589788</v>
      </c>
      <c r="O89" s="33">
        <v>0.91351654500000001</v>
      </c>
      <c r="P89" s="33">
        <v>0.100170378</v>
      </c>
      <c r="Q89" s="33">
        <v>6.3249824999999996E-2</v>
      </c>
      <c r="R89" s="33">
        <v>1.5837257739999999</v>
      </c>
      <c r="S89" s="33">
        <v>0.15727316099999999</v>
      </c>
      <c r="AB89" s="33" t="s">
        <v>85</v>
      </c>
    </row>
    <row r="90" spans="1:28" x14ac:dyDescent="0.2">
      <c r="A90" s="36" t="str">
        <f t="shared" si="2"/>
        <v>ZINCEstratoMedio Alto</v>
      </c>
      <c r="B90" s="36">
        <f t="shared" si="3"/>
        <v>89</v>
      </c>
      <c r="C90" s="32" t="s">
        <v>95</v>
      </c>
      <c r="D90" s="33">
        <v>-3.9400721E-2</v>
      </c>
      <c r="E90" s="33">
        <v>2.2469573E-2</v>
      </c>
      <c r="F90" s="33">
        <v>-1.753514434</v>
      </c>
      <c r="G90" s="33">
        <v>0.13005684200000001</v>
      </c>
      <c r="H90" s="33">
        <v>-7.3049687000000002E-2</v>
      </c>
      <c r="I90" s="33">
        <v>6.1818735999999999E-2</v>
      </c>
      <c r="J90" s="33">
        <v>-1.1816755240000001</v>
      </c>
      <c r="K90" s="33">
        <v>0.275918049</v>
      </c>
      <c r="L90" s="33">
        <v>0.12708112699999999</v>
      </c>
      <c r="M90" s="33">
        <v>0.62280901499999997</v>
      </c>
      <c r="N90" s="33">
        <v>0.20404509800000001</v>
      </c>
      <c r="O90" s="33">
        <v>0.84412368999999998</v>
      </c>
      <c r="P90" s="34">
        <v>-2.2982701000000001E-2</v>
      </c>
      <c r="Q90" s="33">
        <v>7.1500125999999997E-2</v>
      </c>
      <c r="R90" s="33">
        <v>-0.32143580799999999</v>
      </c>
      <c r="S90" s="33">
        <v>0.75726515900000002</v>
      </c>
      <c r="AB90" s="33" t="s">
        <v>85</v>
      </c>
    </row>
    <row r="91" spans="1:28" x14ac:dyDescent="0.2">
      <c r="A91" s="36" t="str">
        <f t="shared" si="2"/>
        <v>ZINCZWHZ</v>
      </c>
      <c r="B91" s="36">
        <f t="shared" si="3"/>
        <v>90</v>
      </c>
      <c r="C91" s="32" t="s">
        <v>160</v>
      </c>
      <c r="D91" s="33">
        <v>-3.1028819999999999E-3</v>
      </c>
      <c r="E91" s="33">
        <v>1.2261993000000001E-2</v>
      </c>
      <c r="F91" s="33">
        <v>-0.253048722</v>
      </c>
      <c r="G91" s="33">
        <v>0.80867741100000001</v>
      </c>
      <c r="H91" s="33">
        <v>-3.8919219999999999E-3</v>
      </c>
      <c r="I91" s="33">
        <v>2.2602748999999998E-2</v>
      </c>
      <c r="J91" s="33">
        <v>-0.17218797999999999</v>
      </c>
      <c r="K91" s="33">
        <v>0.86816221000000005</v>
      </c>
      <c r="L91" s="33">
        <v>0.184652279</v>
      </c>
      <c r="M91" s="33">
        <v>0.166205187</v>
      </c>
      <c r="N91" s="33">
        <v>1.1109898709999999</v>
      </c>
      <c r="O91" s="33">
        <v>0.30327063999999998</v>
      </c>
      <c r="P91" s="33">
        <v>-2.8355239999999999E-3</v>
      </c>
      <c r="Q91" s="33">
        <v>2.4906365E-2</v>
      </c>
      <c r="R91" s="33">
        <v>-0.113847351</v>
      </c>
      <c r="S91" s="33">
        <v>0.91255530299999998</v>
      </c>
      <c r="AB91" s="33" t="s">
        <v>85</v>
      </c>
    </row>
    <row r="92" spans="1:28" x14ac:dyDescent="0.2">
      <c r="A92" s="36" t="str">
        <f t="shared" si="2"/>
        <v>ZINCDOM</v>
      </c>
      <c r="B92" s="36">
        <f t="shared" si="3"/>
        <v>91</v>
      </c>
      <c r="C92" s="32" t="s">
        <v>247</v>
      </c>
      <c r="D92" s="33">
        <v>0.103150017</v>
      </c>
      <c r="E92" s="33">
        <v>7.0231697999999995E-2</v>
      </c>
      <c r="F92" s="33">
        <v>1.4687102889999999</v>
      </c>
      <c r="G92" s="33">
        <v>0.19229596700000001</v>
      </c>
      <c r="H92" s="33">
        <v>0.103342895</v>
      </c>
      <c r="I92" s="33">
        <v>8.9155508999999994E-2</v>
      </c>
      <c r="J92" s="33">
        <v>1.159130789</v>
      </c>
      <c r="K92" s="33">
        <v>0.28441092200000001</v>
      </c>
      <c r="L92" s="33">
        <v>0.65153925800000001</v>
      </c>
      <c r="M92" s="33">
        <v>0.73259061700000006</v>
      </c>
      <c r="N92" s="33">
        <v>0.88936336800000004</v>
      </c>
      <c r="O92" s="33">
        <v>0.40333478</v>
      </c>
      <c r="P92" s="33">
        <v>-6.2742630999999993E-2</v>
      </c>
      <c r="Q92" s="33">
        <v>0.11083151199999999</v>
      </c>
      <c r="R92" s="33">
        <v>-0.56610823099999996</v>
      </c>
      <c r="S92" s="33">
        <v>0.58900000600000002</v>
      </c>
      <c r="AB92" s="33" t="s">
        <v>85</v>
      </c>
    </row>
    <row r="93" spans="1:28" x14ac:dyDescent="0.2">
      <c r="A93" s="36" t="str">
        <f t="shared" si="2"/>
        <v>ZINCESB:R24SR</v>
      </c>
      <c r="B93" s="36">
        <f t="shared" si="3"/>
        <v>92</v>
      </c>
      <c r="C93" s="32" t="s">
        <v>351</v>
      </c>
      <c r="D93" s="33">
        <v>3.6937905E-2</v>
      </c>
      <c r="E93" s="33">
        <v>3.0066045E-2</v>
      </c>
      <c r="F93" s="33">
        <v>1.2285588030000001</v>
      </c>
      <c r="G93" s="33">
        <v>0.26523566999999998</v>
      </c>
      <c r="H93" s="33">
        <v>-3.0890039999999998E-3</v>
      </c>
      <c r="I93" s="33">
        <v>4.8703117999999997E-2</v>
      </c>
      <c r="J93" s="33">
        <v>-6.3425183999999996E-2</v>
      </c>
      <c r="K93" s="33">
        <v>0.951201081</v>
      </c>
      <c r="L93" s="33">
        <v>-0.79057024200000003</v>
      </c>
      <c r="M93" s="33">
        <v>0.729283605</v>
      </c>
      <c r="N93" s="33">
        <v>-1.084036767</v>
      </c>
      <c r="O93" s="33">
        <v>0.31426758500000002</v>
      </c>
      <c r="P93" s="33">
        <v>-0.13291626100000001</v>
      </c>
      <c r="Q93" s="33">
        <v>0.109148463</v>
      </c>
      <c r="R93" s="33">
        <v>-1.217756598</v>
      </c>
      <c r="S93" s="33">
        <v>0.26276765000000002</v>
      </c>
      <c r="AB93" s="33" t="s">
        <v>85</v>
      </c>
    </row>
    <row r="94" spans="1:28" x14ac:dyDescent="0.2">
      <c r="A94" s="36" t="str">
        <f t="shared" si="2"/>
        <v>ZINCEstratoMedio</v>
      </c>
      <c r="B94" s="36">
        <f t="shared" si="3"/>
        <v>93</v>
      </c>
      <c r="C94" s="32" t="s">
        <v>94</v>
      </c>
      <c r="D94" s="33">
        <v>-2.3753122000000002E-2</v>
      </c>
      <c r="E94" s="33">
        <v>2.9708363000000002E-2</v>
      </c>
      <c r="F94" s="33">
        <v>-0.79954329599999996</v>
      </c>
      <c r="G94" s="33">
        <v>0.45445560099999999</v>
      </c>
      <c r="H94" s="33">
        <v>7.4071538000000006E-2</v>
      </c>
      <c r="I94" s="33">
        <v>5.7107004000000003E-2</v>
      </c>
      <c r="J94" s="33">
        <v>1.297065728</v>
      </c>
      <c r="K94" s="33">
        <v>0.235720756</v>
      </c>
      <c r="L94" s="33">
        <v>1.194856876</v>
      </c>
      <c r="M94" s="33">
        <v>0.49371184699999998</v>
      </c>
      <c r="N94" s="33">
        <v>2.4201503010000001</v>
      </c>
      <c r="O94" s="33">
        <v>4.6082003000000003E-2</v>
      </c>
      <c r="P94" s="33">
        <v>0.137401573</v>
      </c>
      <c r="Q94" s="33">
        <v>8.3135837000000004E-2</v>
      </c>
      <c r="R94" s="33">
        <v>1.6527357840000001</v>
      </c>
      <c r="S94" s="33">
        <v>0.14236416099999999</v>
      </c>
      <c r="AB94" s="33" t="s">
        <v>85</v>
      </c>
    </row>
    <row r="95" spans="1:28" x14ac:dyDescent="0.2">
      <c r="A95" s="36" t="str">
        <f t="shared" ref="A95:A97" si="4">AB95&amp;C95</f>
        <v>ZINCEstratoMedio Bajo</v>
      </c>
      <c r="B95" s="36">
        <f t="shared" si="3"/>
        <v>94</v>
      </c>
      <c r="C95" s="32" t="s">
        <v>96</v>
      </c>
      <c r="D95" s="33">
        <v>-3.4841865999999999E-2</v>
      </c>
      <c r="E95" s="33">
        <v>2.3754981000000001E-2</v>
      </c>
      <c r="F95" s="33">
        <v>-1.4667182839999999</v>
      </c>
      <c r="G95" s="33">
        <v>0.19281705800000001</v>
      </c>
      <c r="H95" s="33">
        <v>-0.14429017599999999</v>
      </c>
      <c r="I95" s="33">
        <v>6.0533648000000002E-2</v>
      </c>
      <c r="J95" s="33">
        <v>-2.383635881</v>
      </c>
      <c r="K95" s="33">
        <v>4.8621520000000001E-2</v>
      </c>
      <c r="L95" s="33">
        <v>-0.57753822700000002</v>
      </c>
      <c r="M95" s="33">
        <v>0.78165316299999998</v>
      </c>
      <c r="N95" s="33">
        <v>-0.73886763899999996</v>
      </c>
      <c r="O95" s="33">
        <v>0.48401980999999999</v>
      </c>
      <c r="P95" s="33">
        <v>-9.5740984000000001E-2</v>
      </c>
      <c r="Q95" s="33">
        <v>0.10491337000000001</v>
      </c>
      <c r="R95" s="33">
        <v>-0.91257180900000001</v>
      </c>
      <c r="S95" s="33">
        <v>0.391812779</v>
      </c>
      <c r="AB95" s="33" t="s">
        <v>85</v>
      </c>
    </row>
    <row r="96" spans="1:28" x14ac:dyDescent="0.2">
      <c r="A96" s="36" t="str">
        <f t="shared" si="4"/>
        <v>ZINCEstratoBajo</v>
      </c>
      <c r="B96" s="36">
        <f t="shared" si="3"/>
        <v>95</v>
      </c>
      <c r="C96" s="32" t="s">
        <v>93</v>
      </c>
      <c r="D96" s="33">
        <v>-2.5647876E-2</v>
      </c>
      <c r="E96" s="33">
        <v>2.1262063000000001E-2</v>
      </c>
      <c r="F96" s="33">
        <v>-1.206274123</v>
      </c>
      <c r="G96" s="33">
        <v>0.27311311100000002</v>
      </c>
      <c r="H96" s="33">
        <v>-4.6464518000000003E-2</v>
      </c>
      <c r="I96" s="33">
        <v>4.2731755000000003E-2</v>
      </c>
      <c r="J96" s="33">
        <v>-1.0873533710000001</v>
      </c>
      <c r="K96" s="33">
        <v>0.31289726299999998</v>
      </c>
      <c r="L96" s="33">
        <v>-9.6384892E-2</v>
      </c>
      <c r="M96" s="33">
        <v>0.497460762</v>
      </c>
      <c r="N96" s="33">
        <v>-0.193753758</v>
      </c>
      <c r="O96" s="33">
        <v>0.85187117599999995</v>
      </c>
      <c r="P96" s="33">
        <v>1.6809645000000002E-2</v>
      </c>
      <c r="Q96" s="33">
        <v>6.6238437999999997E-2</v>
      </c>
      <c r="R96" s="33">
        <v>0.25377477999999998</v>
      </c>
      <c r="S96" s="33">
        <v>0.80696210400000001</v>
      </c>
      <c r="AB96" s="33" t="s">
        <v>85</v>
      </c>
    </row>
    <row r="97" spans="1:28" x14ac:dyDescent="0.2">
      <c r="A97" s="36" t="str">
        <f t="shared" si="4"/>
        <v>ZINCFRDZINC</v>
      </c>
      <c r="B97" s="36">
        <f t="shared" si="3"/>
        <v>96</v>
      </c>
      <c r="C97" s="32" t="s">
        <v>44</v>
      </c>
      <c r="D97" s="81">
        <v>0.65925378199999995</v>
      </c>
      <c r="E97" s="81">
        <v>4.9468962999999998E-2</v>
      </c>
      <c r="F97" s="81">
        <v>13.326614169999999</v>
      </c>
      <c r="G97" s="82">
        <v>1.1E-5</v>
      </c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33" t="s">
        <v>85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5" x14ac:dyDescent="0.25"/>
  <cols>
    <col min="1" max="1" width="2.7109375" style="71" customWidth="1"/>
    <col min="2" max="2" width="12.7109375" bestFit="1" customWidth="1"/>
    <col min="3" max="3" width="12" bestFit="1" customWidth="1"/>
    <col min="4" max="4" width="12.7109375" bestFit="1" customWidth="1"/>
    <col min="5" max="5" width="12" bestFit="1" customWidth="1"/>
    <col min="6" max="6" width="17.28515625" bestFit="1" customWidth="1"/>
    <col min="7" max="7" width="9.140625" bestFit="1" customWidth="1"/>
    <col min="8" max="9" width="5.85546875" bestFit="1" customWidth="1"/>
  </cols>
  <sheetData>
    <row r="1" spans="1:9" s="2" customFormat="1" x14ac:dyDescent="0.25">
      <c r="B1" s="2" t="s">
        <v>298</v>
      </c>
      <c r="C1" s="2" t="s">
        <v>299</v>
      </c>
      <c r="D1" s="2" t="s">
        <v>300</v>
      </c>
      <c r="E1" s="2" t="s">
        <v>301</v>
      </c>
      <c r="F1" s="2" t="s">
        <v>287</v>
      </c>
      <c r="G1" s="2" t="s">
        <v>288</v>
      </c>
      <c r="H1" s="2" t="s">
        <v>289</v>
      </c>
      <c r="I1" s="2" t="s">
        <v>290</v>
      </c>
    </row>
    <row r="2" spans="1:9" x14ac:dyDescent="0.25">
      <c r="A2" s="6" t="str">
        <f>I2&amp;G2&amp;H2&amp;F2</f>
        <v>QBIPMAFM01(Intercept)</v>
      </c>
      <c r="B2" s="71">
        <v>-17.086361149999998</v>
      </c>
      <c r="C2" s="71">
        <v>5.4945071289999996</v>
      </c>
      <c r="D2" s="71">
        <v>-3.1097168040000001</v>
      </c>
      <c r="E2" s="71">
        <v>7.6826630000000002E-3</v>
      </c>
      <c r="F2" s="71" t="s">
        <v>89</v>
      </c>
      <c r="G2" s="71" t="s">
        <v>291</v>
      </c>
      <c r="H2" s="71" t="s">
        <v>316</v>
      </c>
      <c r="I2" s="71" t="s">
        <v>292</v>
      </c>
    </row>
    <row r="3" spans="1:9" x14ac:dyDescent="0.25">
      <c r="A3" s="6" t="str">
        <f t="shared" ref="A3:A66" si="0">I3&amp;G3&amp;H3&amp;F3</f>
        <v>QBIPMAFM01EdadM</v>
      </c>
      <c r="B3" s="71">
        <v>-0.89909327699999997</v>
      </c>
      <c r="C3" s="71">
        <v>0.43781484900000001</v>
      </c>
      <c r="D3" s="71">
        <v>-2.053592471</v>
      </c>
      <c r="E3" s="71">
        <v>5.9187428E-2</v>
      </c>
      <c r="F3" s="71" t="s">
        <v>91</v>
      </c>
      <c r="G3" s="71" t="s">
        <v>291</v>
      </c>
      <c r="H3" s="71" t="s">
        <v>316</v>
      </c>
      <c r="I3" s="71" t="s">
        <v>292</v>
      </c>
    </row>
    <row r="4" spans="1:9" x14ac:dyDescent="0.25">
      <c r="A4" s="6" t="str">
        <f t="shared" si="0"/>
        <v>QBIPMAFM01log(EdadM)</v>
      </c>
      <c r="B4" s="71">
        <v>10.167337529999999</v>
      </c>
      <c r="C4" s="71">
        <v>4.9788787990000003</v>
      </c>
      <c r="D4" s="71">
        <v>2.0420938020000001</v>
      </c>
      <c r="E4" s="71">
        <v>6.0450430999999999E-2</v>
      </c>
      <c r="F4" s="71" t="s">
        <v>97</v>
      </c>
      <c r="G4" s="71" t="s">
        <v>291</v>
      </c>
      <c r="H4" s="71" t="s">
        <v>316</v>
      </c>
      <c r="I4" s="71" t="s">
        <v>292</v>
      </c>
    </row>
    <row r="5" spans="1:9" x14ac:dyDescent="0.25">
      <c r="A5" s="6" t="str">
        <f t="shared" si="0"/>
        <v>QBIPMAFM01ESQC3</v>
      </c>
      <c r="B5" s="71">
        <v>0.22721332799999999</v>
      </c>
      <c r="C5" s="71">
        <v>0.74598617700000003</v>
      </c>
      <c r="D5" s="71">
        <v>0.30458115000000002</v>
      </c>
      <c r="E5" s="71">
        <v>0.76516578999999996</v>
      </c>
      <c r="F5" s="71" t="s">
        <v>92</v>
      </c>
      <c r="G5" s="71" t="s">
        <v>291</v>
      </c>
      <c r="H5" s="71" t="s">
        <v>316</v>
      </c>
      <c r="I5" s="71" t="s">
        <v>292</v>
      </c>
    </row>
    <row r="6" spans="1:9" x14ac:dyDescent="0.25">
      <c r="A6" s="6" t="str">
        <f t="shared" si="0"/>
        <v>QBIPMAFM01R24SR</v>
      </c>
      <c r="B6" s="71">
        <v>-1.9183905000000001E-2</v>
      </c>
      <c r="C6" s="71">
        <v>0.65979619099999998</v>
      </c>
      <c r="D6" s="71">
        <v>-2.9075501E-2</v>
      </c>
      <c r="E6" s="71">
        <v>0.97721479099999997</v>
      </c>
      <c r="F6" s="71" t="s">
        <v>98</v>
      </c>
      <c r="G6" s="71" t="s">
        <v>291</v>
      </c>
      <c r="H6" s="71" t="s">
        <v>316</v>
      </c>
      <c r="I6" s="71" t="s">
        <v>292</v>
      </c>
    </row>
    <row r="7" spans="1:9" x14ac:dyDescent="0.25">
      <c r="A7" s="6" t="str">
        <f t="shared" si="0"/>
        <v>QBIPMAFM01FEU</v>
      </c>
      <c r="B7" s="71">
        <v>0.41901487799999998</v>
      </c>
      <c r="C7" s="71">
        <v>1.184832538</v>
      </c>
      <c r="D7" s="71">
        <v>0.35364902999999998</v>
      </c>
      <c r="E7" s="71">
        <v>0.72887097099999998</v>
      </c>
      <c r="F7" s="71" t="s">
        <v>308</v>
      </c>
      <c r="G7" s="71" t="s">
        <v>291</v>
      </c>
      <c r="H7" s="71" t="s">
        <v>316</v>
      </c>
      <c r="I7" s="71" t="s">
        <v>292</v>
      </c>
    </row>
    <row r="8" spans="1:9" x14ac:dyDescent="0.25">
      <c r="A8" s="6" t="str">
        <f t="shared" si="0"/>
        <v>QBIPMAFM01FMU</v>
      </c>
      <c r="B8" s="71">
        <v>0.67542328600000001</v>
      </c>
      <c r="C8" s="71">
        <v>0.58186049100000004</v>
      </c>
      <c r="D8" s="71">
        <v>1.1607993619999999</v>
      </c>
      <c r="E8" s="71">
        <v>0.26513487299999999</v>
      </c>
      <c r="F8" s="71" t="s">
        <v>309</v>
      </c>
      <c r="G8" s="71" t="s">
        <v>291</v>
      </c>
      <c r="H8" s="71" t="s">
        <v>316</v>
      </c>
      <c r="I8" s="71" t="s">
        <v>292</v>
      </c>
    </row>
    <row r="9" spans="1:9" x14ac:dyDescent="0.25">
      <c r="A9" s="6" t="str">
        <f t="shared" si="0"/>
        <v>QBIPMAFM01ESQC3:R24SR</v>
      </c>
      <c r="B9" s="71">
        <v>0.46271461400000002</v>
      </c>
      <c r="C9" s="71">
        <v>1.0510524569999999</v>
      </c>
      <c r="D9" s="71">
        <v>0.44023931500000002</v>
      </c>
      <c r="E9" s="71">
        <v>0.66648454700000004</v>
      </c>
      <c r="F9" s="71" t="s">
        <v>161</v>
      </c>
      <c r="G9" s="71" t="s">
        <v>291</v>
      </c>
      <c r="H9" s="71" t="s">
        <v>316</v>
      </c>
      <c r="I9" s="71" t="s">
        <v>292</v>
      </c>
    </row>
    <row r="10" spans="1:9" x14ac:dyDescent="0.25">
      <c r="A10" s="6" t="str">
        <f t="shared" si="0"/>
        <v>QBIPMAFM06(Intercept)</v>
      </c>
      <c r="B10" s="71">
        <v>1.392522687</v>
      </c>
      <c r="C10" s="71">
        <v>0.823162214</v>
      </c>
      <c r="D10" s="71">
        <v>1.691674694</v>
      </c>
      <c r="E10" s="71">
        <v>0.107947476</v>
      </c>
      <c r="F10" s="71" t="s">
        <v>89</v>
      </c>
      <c r="G10" s="71" t="s">
        <v>291</v>
      </c>
      <c r="H10" s="71" t="s">
        <v>317</v>
      </c>
      <c r="I10" s="71" t="s">
        <v>292</v>
      </c>
    </row>
    <row r="11" spans="1:9" x14ac:dyDescent="0.25">
      <c r="A11" s="6" t="str">
        <f t="shared" si="0"/>
        <v>QBIPMAFM06EdadM</v>
      </c>
      <c r="B11" s="71">
        <v>-8.5279360999999998E-2</v>
      </c>
      <c r="C11" s="71">
        <v>0.10453385</v>
      </c>
      <c r="D11" s="71">
        <v>-0.81580617600000005</v>
      </c>
      <c r="E11" s="71">
        <v>0.42527549399999998</v>
      </c>
      <c r="F11" s="71" t="s">
        <v>91</v>
      </c>
      <c r="G11" s="71" t="s">
        <v>291</v>
      </c>
      <c r="H11" s="71" t="s">
        <v>317</v>
      </c>
      <c r="I11" s="71" t="s">
        <v>292</v>
      </c>
    </row>
    <row r="12" spans="1:9" x14ac:dyDescent="0.25">
      <c r="A12" s="6" t="str">
        <f t="shared" si="0"/>
        <v>QBIPMAFM06log(EdadM)</v>
      </c>
      <c r="B12" s="71">
        <v>-0.81080410800000002</v>
      </c>
      <c r="C12" s="71">
        <v>0.64162833100000005</v>
      </c>
      <c r="D12" s="71">
        <v>-1.263666314</v>
      </c>
      <c r="E12" s="71">
        <v>0.22247144599999999</v>
      </c>
      <c r="F12" s="71" t="s">
        <v>97</v>
      </c>
      <c r="G12" s="71" t="s">
        <v>291</v>
      </c>
      <c r="H12" s="71" t="s">
        <v>317</v>
      </c>
      <c r="I12" s="71" t="s">
        <v>292</v>
      </c>
    </row>
    <row r="13" spans="1:9" x14ac:dyDescent="0.25">
      <c r="A13" s="6" t="str">
        <f t="shared" si="0"/>
        <v>QBIPMAFM06R24SR</v>
      </c>
      <c r="B13" s="71">
        <v>0.130634582</v>
      </c>
      <c r="C13" s="71">
        <v>0.53945712999999995</v>
      </c>
      <c r="D13" s="71">
        <v>0.24215934</v>
      </c>
      <c r="E13" s="71">
        <v>0.811394269</v>
      </c>
      <c r="F13" s="71" t="s">
        <v>98</v>
      </c>
      <c r="G13" s="71" t="s">
        <v>291</v>
      </c>
      <c r="H13" s="71" t="s">
        <v>317</v>
      </c>
      <c r="I13" s="71" t="s">
        <v>292</v>
      </c>
    </row>
    <row r="14" spans="1:9" x14ac:dyDescent="0.25">
      <c r="A14" s="6" t="str">
        <f t="shared" si="0"/>
        <v>QBGFREM01M02(Intercept)</v>
      </c>
      <c r="B14" s="71">
        <v>6.3403053749999998</v>
      </c>
      <c r="C14" s="71">
        <v>9.7018743050000005</v>
      </c>
      <c r="D14" s="71">
        <v>0.65351345299999997</v>
      </c>
      <c r="E14" s="71">
        <v>0.52401429499999996</v>
      </c>
      <c r="F14" s="71" t="s">
        <v>89</v>
      </c>
      <c r="G14" s="71" t="s">
        <v>293</v>
      </c>
      <c r="H14" s="71" t="s">
        <v>318</v>
      </c>
      <c r="I14" s="71" t="s">
        <v>292</v>
      </c>
    </row>
    <row r="15" spans="1:9" x14ac:dyDescent="0.25">
      <c r="A15" s="6" t="str">
        <f t="shared" si="0"/>
        <v>QBGFREM01M02EdadM</v>
      </c>
      <c r="B15" s="71">
        <v>2.8365141E-2</v>
      </c>
      <c r="C15" s="71">
        <v>0.29115287299999998</v>
      </c>
      <c r="D15" s="71">
        <v>9.7423531999999993E-2</v>
      </c>
      <c r="E15" s="71">
        <v>0.92377107400000003</v>
      </c>
      <c r="F15" s="71" t="s">
        <v>91</v>
      </c>
      <c r="G15" s="71" t="s">
        <v>293</v>
      </c>
      <c r="H15" s="71" t="s">
        <v>318</v>
      </c>
      <c r="I15" s="71" t="s">
        <v>292</v>
      </c>
    </row>
    <row r="16" spans="1:9" x14ac:dyDescent="0.25">
      <c r="A16" s="6" t="str">
        <f t="shared" si="0"/>
        <v>QBGFREM01M02log(EdadM)</v>
      </c>
      <c r="B16" s="71">
        <v>-1.6014333160000001</v>
      </c>
      <c r="C16" s="71">
        <v>4.0818646980000004</v>
      </c>
      <c r="D16" s="71">
        <v>-0.392328858</v>
      </c>
      <c r="E16" s="71">
        <v>0.70072318600000005</v>
      </c>
      <c r="F16" s="71" t="s">
        <v>97</v>
      </c>
      <c r="G16" s="71" t="s">
        <v>293</v>
      </c>
      <c r="H16" s="71" t="s">
        <v>318</v>
      </c>
      <c r="I16" s="71" t="s">
        <v>292</v>
      </c>
    </row>
    <row r="17" spans="1:9" x14ac:dyDescent="0.25">
      <c r="A17" s="6" t="str">
        <f t="shared" si="0"/>
        <v>QBGFREM01M02ESQC3</v>
      </c>
      <c r="B17" s="71">
        <v>-1.3964353389999999</v>
      </c>
      <c r="C17" s="71">
        <v>1.1836515249999999</v>
      </c>
      <c r="D17" s="71">
        <v>-1.1797689689999999</v>
      </c>
      <c r="E17" s="97">
        <v>0.25775155799999999</v>
      </c>
      <c r="F17" s="71" t="s">
        <v>92</v>
      </c>
      <c r="G17" s="71" t="s">
        <v>293</v>
      </c>
      <c r="H17" s="71" t="s">
        <v>318</v>
      </c>
      <c r="I17" s="71" t="s">
        <v>292</v>
      </c>
    </row>
    <row r="18" spans="1:9" x14ac:dyDescent="0.25">
      <c r="A18" s="6" t="str">
        <f t="shared" si="0"/>
        <v>QBGFREM01M02R24SR</v>
      </c>
      <c r="B18" s="71">
        <v>16.43964776</v>
      </c>
      <c r="C18" s="71">
        <v>0.91214319600000004</v>
      </c>
      <c r="D18" s="71">
        <v>18.0230997</v>
      </c>
      <c r="E18" s="72">
        <v>4.3899999999999998E-11</v>
      </c>
      <c r="F18" s="71" t="s">
        <v>98</v>
      </c>
      <c r="G18" s="71" t="s">
        <v>293</v>
      </c>
      <c r="H18" s="71" t="s">
        <v>318</v>
      </c>
      <c r="I18" s="71" t="s">
        <v>292</v>
      </c>
    </row>
    <row r="19" spans="1:9" x14ac:dyDescent="0.25">
      <c r="A19" s="6" t="str">
        <f t="shared" si="0"/>
        <v>QBGFREM01M02FEU</v>
      </c>
      <c r="B19" s="71">
        <v>0.28737388000000003</v>
      </c>
      <c r="C19" s="71">
        <v>1.787104384</v>
      </c>
      <c r="D19" s="71">
        <v>0.16080419400000001</v>
      </c>
      <c r="E19" s="97">
        <v>0.87454494100000002</v>
      </c>
      <c r="F19" s="71" t="s">
        <v>308</v>
      </c>
      <c r="G19" s="71" t="s">
        <v>293</v>
      </c>
      <c r="H19" s="71" t="s">
        <v>318</v>
      </c>
      <c r="I19" s="71" t="s">
        <v>292</v>
      </c>
    </row>
    <row r="20" spans="1:9" x14ac:dyDescent="0.25">
      <c r="A20" s="6" t="str">
        <f t="shared" si="0"/>
        <v>QBGFREM01M02FMU</v>
      </c>
      <c r="B20" s="71">
        <v>0.146555185</v>
      </c>
      <c r="C20" s="71">
        <v>0.816333215</v>
      </c>
      <c r="D20" s="71">
        <v>0.17952863199999999</v>
      </c>
      <c r="E20" s="71">
        <v>0.86009508300000004</v>
      </c>
      <c r="F20" s="71" t="s">
        <v>309</v>
      </c>
      <c r="G20" s="71" t="s">
        <v>293</v>
      </c>
      <c r="H20" s="71" t="s">
        <v>318</v>
      </c>
      <c r="I20" s="71" t="s">
        <v>292</v>
      </c>
    </row>
    <row r="21" spans="1:9" x14ac:dyDescent="0.25">
      <c r="A21" s="6" t="str">
        <f t="shared" si="0"/>
        <v>QBGFREM01M02ESQC3:R24SR</v>
      </c>
      <c r="B21" s="71">
        <v>-14.65482591</v>
      </c>
      <c r="C21" s="71">
        <v>1.6335065179999999</v>
      </c>
      <c r="D21" s="71">
        <v>-8.971391144</v>
      </c>
      <c r="E21" s="72">
        <v>3.5199999999999998E-7</v>
      </c>
      <c r="F21" s="71" t="s">
        <v>161</v>
      </c>
      <c r="G21" s="71" t="s">
        <v>293</v>
      </c>
      <c r="H21" s="71" t="s">
        <v>318</v>
      </c>
      <c r="I21" s="71" t="s">
        <v>292</v>
      </c>
    </row>
    <row r="22" spans="1:9" x14ac:dyDescent="0.25">
      <c r="A22" s="6" t="str">
        <f t="shared" si="0"/>
        <v>QBGFREM01M07(Intercept)</v>
      </c>
      <c r="B22" s="71">
        <v>-16.091018630000001</v>
      </c>
      <c r="C22" s="71">
        <v>3.8752429570000002</v>
      </c>
      <c r="D22" s="71">
        <v>-4.1522605950000004</v>
      </c>
      <c r="E22" s="71">
        <v>5.9845899999999997E-4</v>
      </c>
      <c r="F22" s="71" t="s">
        <v>89</v>
      </c>
      <c r="G22" s="71" t="s">
        <v>293</v>
      </c>
      <c r="H22" s="71" t="s">
        <v>319</v>
      </c>
      <c r="I22" s="71" t="s">
        <v>292</v>
      </c>
    </row>
    <row r="23" spans="1:9" x14ac:dyDescent="0.25">
      <c r="A23" s="6" t="str">
        <f t="shared" si="0"/>
        <v>QBGFREM01M07EdadM</v>
      </c>
      <c r="B23" s="71">
        <v>-0.88322595000000004</v>
      </c>
      <c r="C23" s="71">
        <v>0.20075056499999999</v>
      </c>
      <c r="D23" s="71">
        <v>-4.3996187430000004</v>
      </c>
      <c r="E23" s="71">
        <v>3.45755E-4</v>
      </c>
      <c r="F23" s="71" t="s">
        <v>91</v>
      </c>
      <c r="G23" s="71" t="s">
        <v>293</v>
      </c>
      <c r="H23" s="71" t="s">
        <v>319</v>
      </c>
      <c r="I23" s="71" t="s">
        <v>292</v>
      </c>
    </row>
    <row r="24" spans="1:9" x14ac:dyDescent="0.25">
      <c r="A24" s="6" t="str">
        <f t="shared" si="0"/>
        <v>QBGFREM01M07log(EdadM)</v>
      </c>
      <c r="B24" s="71">
        <v>12.14798953</v>
      </c>
      <c r="C24" s="71">
        <v>2.6955974020000002</v>
      </c>
      <c r="D24" s="71">
        <v>4.5066038119999998</v>
      </c>
      <c r="E24" s="71">
        <v>2.7299399999999998E-4</v>
      </c>
      <c r="F24" s="71" t="s">
        <v>97</v>
      </c>
      <c r="G24" s="71" t="s">
        <v>293</v>
      </c>
      <c r="H24" s="71" t="s">
        <v>319</v>
      </c>
      <c r="I24" s="71" t="s">
        <v>292</v>
      </c>
    </row>
    <row r="25" spans="1:9" x14ac:dyDescent="0.25">
      <c r="A25" s="6" t="str">
        <f t="shared" si="0"/>
        <v>QBGFREM01M07R24SR</v>
      </c>
      <c r="B25" s="71">
        <v>1.0516757919999999</v>
      </c>
      <c r="C25" s="71">
        <v>0.51872215200000005</v>
      </c>
      <c r="D25" s="71">
        <v>2.0274356660000001</v>
      </c>
      <c r="E25" s="71">
        <v>5.7688029000000002E-2</v>
      </c>
      <c r="F25" s="71" t="s">
        <v>98</v>
      </c>
      <c r="G25" s="71" t="s">
        <v>293</v>
      </c>
      <c r="H25" s="71" t="s">
        <v>319</v>
      </c>
      <c r="I25" s="71" t="s">
        <v>292</v>
      </c>
    </row>
    <row r="26" spans="1:9" x14ac:dyDescent="0.25">
      <c r="A26" s="6" t="str">
        <f t="shared" si="0"/>
        <v>GADEUPM03(Intercept)</v>
      </c>
      <c r="B26" s="72">
        <v>6.3499999999999998E-9</v>
      </c>
      <c r="C26" s="72">
        <v>3.1800000000000002E-9</v>
      </c>
      <c r="D26" s="71">
        <v>1.99854333</v>
      </c>
      <c r="E26" s="71">
        <v>5.9434978999999999E-2</v>
      </c>
      <c r="F26" s="71" t="s">
        <v>89</v>
      </c>
      <c r="G26" s="71" t="s">
        <v>294</v>
      </c>
      <c r="H26" s="71" t="s">
        <v>320</v>
      </c>
      <c r="I26" s="71" t="s">
        <v>295</v>
      </c>
    </row>
    <row r="27" spans="1:9" x14ac:dyDescent="0.25">
      <c r="A27" s="6" t="str">
        <f t="shared" si="0"/>
        <v>GADEUPM03IPMAF</v>
      </c>
      <c r="B27" s="72">
        <v>-6.3300000000000003E-9</v>
      </c>
      <c r="C27" s="72">
        <v>3.1800000000000002E-9</v>
      </c>
      <c r="D27" s="71">
        <v>-1.991199876</v>
      </c>
      <c r="E27" s="71">
        <v>6.0295790000000002E-2</v>
      </c>
      <c r="F27" s="71" t="s">
        <v>291</v>
      </c>
      <c r="G27" s="71" t="s">
        <v>294</v>
      </c>
      <c r="H27" s="71" t="s">
        <v>320</v>
      </c>
      <c r="I27" s="71" t="s">
        <v>295</v>
      </c>
    </row>
    <row r="28" spans="1:9" x14ac:dyDescent="0.25">
      <c r="A28" s="6" t="str">
        <f t="shared" si="0"/>
        <v>GADMUPM04(Intercept)</v>
      </c>
      <c r="B28" s="71">
        <v>-3.9214741999999997E-2</v>
      </c>
      <c r="C28" s="97">
        <v>1.0683643E-2</v>
      </c>
      <c r="D28" s="97">
        <v>-3.6705404779999999</v>
      </c>
      <c r="E28" s="72">
        <v>1.517825E-3</v>
      </c>
      <c r="F28" s="71" t="s">
        <v>89</v>
      </c>
      <c r="G28" s="71" t="s">
        <v>296</v>
      </c>
      <c r="H28" s="71" t="s">
        <v>321</v>
      </c>
      <c r="I28" s="71" t="s">
        <v>295</v>
      </c>
    </row>
    <row r="29" spans="1:9" x14ac:dyDescent="0.25">
      <c r="A29" s="6" t="str">
        <f t="shared" si="0"/>
        <v>GADMUPM04IPMAF</v>
      </c>
      <c r="B29" s="71">
        <v>-8.8628100000000005E-3</v>
      </c>
      <c r="C29" s="71">
        <v>3.6941585999999998E-2</v>
      </c>
      <c r="D29" s="71">
        <v>-0.23991417400000001</v>
      </c>
      <c r="E29" s="71">
        <v>0.81283859199999997</v>
      </c>
      <c r="F29" s="71" t="s">
        <v>291</v>
      </c>
      <c r="G29" s="71" t="s">
        <v>296</v>
      </c>
      <c r="H29" s="71" t="s">
        <v>321</v>
      </c>
      <c r="I29" s="71" t="s">
        <v>295</v>
      </c>
    </row>
    <row r="30" spans="1:9" x14ac:dyDescent="0.25">
      <c r="A30" s="6" t="str">
        <f t="shared" si="0"/>
        <v>GAVFUM05(Intercept)</v>
      </c>
      <c r="B30" s="71">
        <v>-0.162609898</v>
      </c>
      <c r="C30" s="71">
        <v>7.2810977999999998E-2</v>
      </c>
      <c r="D30" s="71">
        <v>-2.2333156519999999</v>
      </c>
      <c r="E30" s="71">
        <v>3.7113667000000003E-2</v>
      </c>
      <c r="F30" s="71" t="s">
        <v>89</v>
      </c>
      <c r="G30" s="71" t="s">
        <v>245</v>
      </c>
      <c r="H30" s="71" t="s">
        <v>322</v>
      </c>
      <c r="I30" s="71" t="s">
        <v>295</v>
      </c>
    </row>
    <row r="31" spans="1:9" x14ac:dyDescent="0.25">
      <c r="A31" s="6" t="str">
        <f t="shared" si="0"/>
        <v>GAVFUM05GFREM01</v>
      </c>
      <c r="B31" s="71">
        <v>-8.2321892999999993E-2</v>
      </c>
      <c r="C31" s="71">
        <v>8.1255797000000005E-2</v>
      </c>
      <c r="D31" s="71">
        <v>-1.013120244</v>
      </c>
      <c r="E31" s="71">
        <v>0.32310323899999999</v>
      </c>
      <c r="F31" s="71" t="s">
        <v>293</v>
      </c>
      <c r="G31" s="71" t="s">
        <v>245</v>
      </c>
      <c r="H31" s="71" t="s">
        <v>322</v>
      </c>
      <c r="I31" s="71" t="s">
        <v>295</v>
      </c>
    </row>
    <row r="32" spans="1:9" x14ac:dyDescent="0.25">
      <c r="A32" s="6" t="str">
        <f t="shared" si="0"/>
        <v>QBIPMAFM08(Intercept)</v>
      </c>
      <c r="B32" s="72">
        <v>-1.3074268259999999</v>
      </c>
      <c r="C32" s="72">
        <v>0.50488525500000003</v>
      </c>
      <c r="D32" s="71">
        <v>-2.5895524050000001</v>
      </c>
      <c r="E32" s="71">
        <v>1.7518127000000001E-2</v>
      </c>
      <c r="F32" s="71" t="s">
        <v>89</v>
      </c>
      <c r="G32" s="71" t="s">
        <v>291</v>
      </c>
      <c r="H32" s="71" t="s">
        <v>323</v>
      </c>
      <c r="I32" s="71" t="s">
        <v>292</v>
      </c>
    </row>
    <row r="33" spans="1:9" x14ac:dyDescent="0.25">
      <c r="A33" s="6" t="str">
        <f t="shared" si="0"/>
        <v>QBIPMAFM08R24SR</v>
      </c>
      <c r="B33" s="72">
        <v>0.38164583099999999</v>
      </c>
      <c r="C33" s="72">
        <v>0.51665052700000003</v>
      </c>
      <c r="D33" s="71">
        <v>0.73869242599999996</v>
      </c>
      <c r="E33" s="71">
        <v>0.46867468299999998</v>
      </c>
      <c r="F33" s="71" t="s">
        <v>98</v>
      </c>
      <c r="G33" s="71" t="s">
        <v>291</v>
      </c>
      <c r="H33" s="71" t="s">
        <v>323</v>
      </c>
      <c r="I33" s="71" t="s">
        <v>292</v>
      </c>
    </row>
    <row r="34" spans="1:9" x14ac:dyDescent="0.25">
      <c r="A34" s="6" t="str">
        <f t="shared" si="0"/>
        <v>QBGFREM01M09(Intercept)</v>
      </c>
      <c r="B34" s="71">
        <v>1.277819263</v>
      </c>
      <c r="C34" s="71">
        <v>0.35021660599999999</v>
      </c>
      <c r="D34" s="71">
        <v>3.6486541219999999</v>
      </c>
      <c r="E34" s="71">
        <v>1.597114E-3</v>
      </c>
      <c r="F34" s="71" t="s">
        <v>89</v>
      </c>
      <c r="G34" s="71" t="s">
        <v>293</v>
      </c>
      <c r="H34" s="71" t="s">
        <v>324</v>
      </c>
      <c r="I34" s="71" t="s">
        <v>292</v>
      </c>
    </row>
    <row r="35" spans="1:9" x14ac:dyDescent="0.25">
      <c r="A35" s="6" t="str">
        <f t="shared" si="0"/>
        <v>QBGFREM01M09R24SR</v>
      </c>
      <c r="B35" s="71">
        <v>-0.236245445</v>
      </c>
      <c r="C35" s="71">
        <v>0.39221804199999999</v>
      </c>
      <c r="D35" s="71">
        <v>-0.60233191699999999</v>
      </c>
      <c r="E35" s="71">
        <v>0.55372163900000004</v>
      </c>
      <c r="F35" s="71" t="s">
        <v>98</v>
      </c>
      <c r="G35" s="71" t="s">
        <v>293</v>
      </c>
      <c r="H35" s="71" t="s">
        <v>324</v>
      </c>
      <c r="I35" s="71" t="s">
        <v>292</v>
      </c>
    </row>
    <row r="36" spans="1:9" x14ac:dyDescent="0.25">
      <c r="A36" s="6" t="str">
        <f t="shared" si="0"/>
        <v>QBIPMAFM10(Intercept)</v>
      </c>
      <c r="B36" s="71">
        <v>-18.590310819999999</v>
      </c>
      <c r="C36" s="71">
        <v>6.1570171250000003</v>
      </c>
      <c r="D36" s="71">
        <v>-3.019369679</v>
      </c>
      <c r="E36" s="71">
        <v>2.9437611999999998E-2</v>
      </c>
      <c r="F36" s="71" t="s">
        <v>89</v>
      </c>
      <c r="G36" s="71" t="s">
        <v>291</v>
      </c>
      <c r="H36" s="71" t="s">
        <v>325</v>
      </c>
      <c r="I36" s="71" t="s">
        <v>292</v>
      </c>
    </row>
    <row r="37" spans="1:9" x14ac:dyDescent="0.25">
      <c r="A37" s="6" t="str">
        <f t="shared" si="0"/>
        <v>QBIPMAFM10EdadM</v>
      </c>
      <c r="B37" s="71">
        <v>-0.98340918700000002</v>
      </c>
      <c r="C37" s="71">
        <v>0.38420538700000001</v>
      </c>
      <c r="D37" s="71">
        <v>-2.559592394</v>
      </c>
      <c r="E37" s="71">
        <v>5.0671684000000002E-2</v>
      </c>
      <c r="F37" s="71" t="s">
        <v>91</v>
      </c>
      <c r="G37" s="71" t="s">
        <v>291</v>
      </c>
      <c r="H37" s="71" t="s">
        <v>325</v>
      </c>
      <c r="I37" s="71" t="s">
        <v>292</v>
      </c>
    </row>
    <row r="38" spans="1:9" x14ac:dyDescent="0.25">
      <c r="A38" s="6" t="str">
        <f t="shared" si="0"/>
        <v>QBIPMAFM10log(EdadM)</v>
      </c>
      <c r="B38">
        <v>10.845647019999999</v>
      </c>
      <c r="C38">
        <v>3.8510630560000001</v>
      </c>
      <c r="D38">
        <v>2.8162735479999998</v>
      </c>
      <c r="E38">
        <v>3.7271772000000002E-2</v>
      </c>
      <c r="F38" t="s">
        <v>97</v>
      </c>
      <c r="G38" t="s">
        <v>291</v>
      </c>
      <c r="H38" t="s">
        <v>325</v>
      </c>
      <c r="I38" t="s">
        <v>292</v>
      </c>
    </row>
    <row r="39" spans="1:9" x14ac:dyDescent="0.25">
      <c r="A39" s="6" t="str">
        <f t="shared" si="0"/>
        <v>QBIPMAFM10SexoF</v>
      </c>
      <c r="B39">
        <v>0.92540651699999998</v>
      </c>
      <c r="C39">
        <v>0.69971621299999998</v>
      </c>
      <c r="D39">
        <v>1.3225454839999999</v>
      </c>
      <c r="E39">
        <v>0.24324812700000001</v>
      </c>
      <c r="F39" t="s">
        <v>99</v>
      </c>
      <c r="G39" t="s">
        <v>291</v>
      </c>
      <c r="H39" t="s">
        <v>325</v>
      </c>
      <c r="I39" t="s">
        <v>292</v>
      </c>
    </row>
    <row r="40" spans="1:9" x14ac:dyDescent="0.25">
      <c r="A40" s="6" t="str">
        <f t="shared" si="0"/>
        <v>QBIPMAFM10ZHAZ</v>
      </c>
      <c r="B40">
        <v>-3.4400555999999999E-2</v>
      </c>
      <c r="C40">
        <v>0.18894889400000001</v>
      </c>
      <c r="D40">
        <v>-0.18206275099999999</v>
      </c>
      <c r="E40">
        <v>0.86268463200000001</v>
      </c>
      <c r="F40" t="s">
        <v>159</v>
      </c>
      <c r="G40" t="s">
        <v>291</v>
      </c>
      <c r="H40" t="s">
        <v>325</v>
      </c>
      <c r="I40" t="s">
        <v>292</v>
      </c>
    </row>
    <row r="41" spans="1:9" x14ac:dyDescent="0.25">
      <c r="A41" s="6" t="str">
        <f t="shared" si="0"/>
        <v>QBIPMAFM10ZWHZ</v>
      </c>
      <c r="B41">
        <v>6.7897405999999993E-2</v>
      </c>
      <c r="C41">
        <v>0.21971386600000001</v>
      </c>
      <c r="D41">
        <v>0.30902649500000001</v>
      </c>
      <c r="E41">
        <v>0.76976359400000005</v>
      </c>
      <c r="F41" t="s">
        <v>160</v>
      </c>
      <c r="G41" t="s">
        <v>291</v>
      </c>
      <c r="H41" t="s">
        <v>325</v>
      </c>
      <c r="I41" t="s">
        <v>292</v>
      </c>
    </row>
    <row r="42" spans="1:9" x14ac:dyDescent="0.25">
      <c r="A42" s="6" t="str">
        <f t="shared" si="0"/>
        <v>QBIPMAFM10DOW</v>
      </c>
      <c r="B42">
        <v>-4.8067248999999999E-2</v>
      </c>
      <c r="C42">
        <v>0.13026241299999999</v>
      </c>
      <c r="D42">
        <v>-0.36900321000000003</v>
      </c>
      <c r="E42">
        <v>0.72723563300000005</v>
      </c>
      <c r="F42" t="s">
        <v>90</v>
      </c>
      <c r="G42" t="s">
        <v>291</v>
      </c>
      <c r="H42" t="s">
        <v>325</v>
      </c>
      <c r="I42" t="s">
        <v>292</v>
      </c>
    </row>
    <row r="43" spans="1:9" x14ac:dyDescent="0.25">
      <c r="A43" s="6" t="str">
        <f t="shared" si="0"/>
        <v>QBIPMAFM10DOM</v>
      </c>
      <c r="B43">
        <v>-0.43344553699999999</v>
      </c>
      <c r="C43">
        <v>0.89384829600000004</v>
      </c>
      <c r="D43">
        <v>-0.48492069599999998</v>
      </c>
      <c r="E43">
        <v>0.64823077799999995</v>
      </c>
      <c r="F43" t="s">
        <v>247</v>
      </c>
      <c r="G43" t="s">
        <v>291</v>
      </c>
      <c r="H43" t="s">
        <v>325</v>
      </c>
      <c r="I43" t="s">
        <v>292</v>
      </c>
    </row>
    <row r="44" spans="1:9" x14ac:dyDescent="0.25">
      <c r="A44" s="6" t="str">
        <f t="shared" si="0"/>
        <v>QBIPMAFM10EstratoMedio Alto</v>
      </c>
      <c r="B44" s="72">
        <v>-1.6803156859999999</v>
      </c>
      <c r="C44" s="72">
        <v>0.78615604299999997</v>
      </c>
      <c r="D44">
        <v>-2.1373818870000001</v>
      </c>
      <c r="E44">
        <v>8.5600471999999997E-2</v>
      </c>
      <c r="F44" t="s">
        <v>95</v>
      </c>
      <c r="G44" t="s">
        <v>291</v>
      </c>
      <c r="H44" t="s">
        <v>325</v>
      </c>
      <c r="I44" t="s">
        <v>292</v>
      </c>
    </row>
    <row r="45" spans="1:9" x14ac:dyDescent="0.25">
      <c r="A45" s="6" t="str">
        <f t="shared" si="0"/>
        <v>QBIPMAFM10EstratoMedio</v>
      </c>
      <c r="B45" s="72">
        <v>-0.54211982199999997</v>
      </c>
      <c r="C45" s="72">
        <v>0.785923802</v>
      </c>
      <c r="D45">
        <v>-0.68978674600000001</v>
      </c>
      <c r="E45">
        <v>0.52102941700000005</v>
      </c>
      <c r="F45" t="s">
        <v>94</v>
      </c>
      <c r="G45" t="s">
        <v>291</v>
      </c>
      <c r="H45" t="s">
        <v>325</v>
      </c>
      <c r="I45" t="s">
        <v>292</v>
      </c>
    </row>
    <row r="46" spans="1:9" x14ac:dyDescent="0.25">
      <c r="A46" s="6" t="str">
        <f t="shared" si="0"/>
        <v>QBIPMAFM10EstratoMedio Bajo</v>
      </c>
      <c r="B46">
        <v>-2.2538233349999999</v>
      </c>
      <c r="C46">
        <v>1.4157957699999999</v>
      </c>
      <c r="D46">
        <v>-1.5919127479999999</v>
      </c>
      <c r="E46">
        <v>0.17228065100000001</v>
      </c>
      <c r="F46" t="s">
        <v>96</v>
      </c>
      <c r="G46" t="s">
        <v>291</v>
      </c>
      <c r="H46" t="s">
        <v>325</v>
      </c>
      <c r="I46" t="s">
        <v>292</v>
      </c>
    </row>
    <row r="47" spans="1:9" x14ac:dyDescent="0.25">
      <c r="A47" s="6" t="str">
        <f t="shared" si="0"/>
        <v>QBIPMAFM10EstratoBajo</v>
      </c>
      <c r="B47">
        <v>-0.67978823499999996</v>
      </c>
      <c r="C47">
        <v>0.55424523800000003</v>
      </c>
      <c r="D47">
        <v>-1.2265116380000001</v>
      </c>
      <c r="E47">
        <v>0.27460980299999999</v>
      </c>
      <c r="F47" t="s">
        <v>93</v>
      </c>
      <c r="G47" t="s">
        <v>291</v>
      </c>
      <c r="H47" t="s">
        <v>325</v>
      </c>
      <c r="I47" t="s">
        <v>292</v>
      </c>
    </row>
    <row r="48" spans="1:9" x14ac:dyDescent="0.25">
      <c r="A48" s="6" t="str">
        <f t="shared" si="0"/>
        <v>QBIPMAFM10ESQC3</v>
      </c>
      <c r="B48">
        <v>0.16843765399999999</v>
      </c>
      <c r="C48">
        <v>0.85662898099999996</v>
      </c>
      <c r="D48">
        <v>0.19662847899999999</v>
      </c>
      <c r="E48">
        <v>0.85186075299999997</v>
      </c>
      <c r="F48" t="s">
        <v>92</v>
      </c>
      <c r="G48" t="s">
        <v>291</v>
      </c>
      <c r="H48" t="s">
        <v>325</v>
      </c>
      <c r="I48" t="s">
        <v>292</v>
      </c>
    </row>
    <row r="49" spans="1:9" x14ac:dyDescent="0.25">
      <c r="A49" s="6" t="str">
        <f t="shared" si="0"/>
        <v>QBIPMAFM10R24SR</v>
      </c>
      <c r="B49">
        <v>-0.16041550199999999</v>
      </c>
      <c r="C49">
        <v>0.89868100500000003</v>
      </c>
      <c r="D49">
        <v>-0.17850104899999999</v>
      </c>
      <c r="E49">
        <v>0.86533666799999998</v>
      </c>
      <c r="F49" t="s">
        <v>98</v>
      </c>
      <c r="G49" t="s">
        <v>291</v>
      </c>
      <c r="H49" t="s">
        <v>325</v>
      </c>
      <c r="I49" t="s">
        <v>292</v>
      </c>
    </row>
    <row r="50" spans="1:9" x14ac:dyDescent="0.25">
      <c r="A50" s="6" t="str">
        <f t="shared" si="0"/>
        <v>QBIPMAFM10FEU</v>
      </c>
      <c r="B50">
        <v>0.92222777899999997</v>
      </c>
      <c r="C50">
        <v>0.75454447800000002</v>
      </c>
      <c r="D50">
        <v>1.2222311690000001</v>
      </c>
      <c r="E50">
        <v>0.27608962300000001</v>
      </c>
      <c r="F50" t="s">
        <v>308</v>
      </c>
      <c r="G50" t="s">
        <v>291</v>
      </c>
      <c r="H50" t="s">
        <v>325</v>
      </c>
      <c r="I50" t="s">
        <v>292</v>
      </c>
    </row>
    <row r="51" spans="1:9" x14ac:dyDescent="0.25">
      <c r="A51" s="6" t="str">
        <f t="shared" si="0"/>
        <v>QBIPMAFM10FMU</v>
      </c>
      <c r="B51">
        <v>0.17540345299999999</v>
      </c>
      <c r="C51">
        <v>0.524138565</v>
      </c>
      <c r="D51">
        <v>0.33465092099999999</v>
      </c>
      <c r="E51">
        <v>0.75147031799999997</v>
      </c>
      <c r="F51" t="s">
        <v>309</v>
      </c>
      <c r="G51" t="s">
        <v>291</v>
      </c>
      <c r="H51" t="s">
        <v>325</v>
      </c>
      <c r="I51" t="s">
        <v>292</v>
      </c>
    </row>
    <row r="52" spans="1:9" x14ac:dyDescent="0.25">
      <c r="A52" s="6" t="str">
        <f t="shared" si="0"/>
        <v>QBIPMAFM10ESQC3:R24SR</v>
      </c>
      <c r="B52">
        <v>0.87724241000000003</v>
      </c>
      <c r="C52">
        <v>1.1997369929999999</v>
      </c>
      <c r="D52">
        <v>0.73119559999999995</v>
      </c>
      <c r="E52">
        <v>0.49747165799999998</v>
      </c>
      <c r="F52" t="s">
        <v>161</v>
      </c>
      <c r="G52" t="s">
        <v>291</v>
      </c>
      <c r="H52" t="s">
        <v>325</v>
      </c>
      <c r="I52" t="s">
        <v>292</v>
      </c>
    </row>
    <row r="53" spans="1:9" x14ac:dyDescent="0.25">
      <c r="A53" s="6" t="str">
        <f t="shared" si="0"/>
        <v>QBGFREM01M11(Intercept)</v>
      </c>
      <c r="B53">
        <v>9.3224473660000005</v>
      </c>
      <c r="C53">
        <v>17.65683108</v>
      </c>
      <c r="D53">
        <v>0.527979643</v>
      </c>
      <c r="E53">
        <v>0.62009713600000005</v>
      </c>
      <c r="F53" t="s">
        <v>89</v>
      </c>
      <c r="G53" t="s">
        <v>293</v>
      </c>
      <c r="H53" t="s">
        <v>326</v>
      </c>
      <c r="I53" t="s">
        <v>292</v>
      </c>
    </row>
    <row r="54" spans="1:9" x14ac:dyDescent="0.25">
      <c r="A54" s="6" t="str">
        <f t="shared" si="0"/>
        <v>QBGFREM01M11EdadM</v>
      </c>
      <c r="B54">
        <v>0.26998220000000001</v>
      </c>
      <c r="C54">
        <v>0.45956281999999998</v>
      </c>
      <c r="D54">
        <v>0.58747615799999997</v>
      </c>
      <c r="E54">
        <v>0.58241086099999995</v>
      </c>
      <c r="F54" t="s">
        <v>91</v>
      </c>
      <c r="G54" t="s">
        <v>293</v>
      </c>
      <c r="H54" t="s">
        <v>326</v>
      </c>
      <c r="I54" t="s">
        <v>292</v>
      </c>
    </row>
    <row r="55" spans="1:9" x14ac:dyDescent="0.25">
      <c r="A55" s="6" t="str">
        <f t="shared" si="0"/>
        <v>QBGFREM01M11log(EdadM)</v>
      </c>
      <c r="B55">
        <v>-4.9259101300000001</v>
      </c>
      <c r="C55">
        <v>6.1135627000000001</v>
      </c>
      <c r="D55">
        <v>-0.80573478499999995</v>
      </c>
      <c r="E55">
        <v>0.45698790299999997</v>
      </c>
      <c r="F55" t="s">
        <v>97</v>
      </c>
      <c r="G55" t="s">
        <v>293</v>
      </c>
      <c r="H55" t="s">
        <v>326</v>
      </c>
      <c r="I55" t="s">
        <v>292</v>
      </c>
    </row>
    <row r="56" spans="1:9" x14ac:dyDescent="0.25">
      <c r="A56" s="6" t="str">
        <f t="shared" si="0"/>
        <v>QBGFREM01M11SexoF</v>
      </c>
      <c r="B56">
        <v>1.3045927500000001</v>
      </c>
      <c r="C56">
        <v>0.47165733300000001</v>
      </c>
      <c r="D56">
        <v>2.7659757620000001</v>
      </c>
      <c r="E56">
        <v>3.9553458E-2</v>
      </c>
      <c r="F56" t="s">
        <v>99</v>
      </c>
      <c r="G56" t="s">
        <v>293</v>
      </c>
      <c r="H56" t="s">
        <v>326</v>
      </c>
      <c r="I56" t="s">
        <v>292</v>
      </c>
    </row>
    <row r="57" spans="1:9" x14ac:dyDescent="0.25">
      <c r="A57" s="6" t="str">
        <f t="shared" si="0"/>
        <v>QBGFREM01M11ZHAZ</v>
      </c>
      <c r="B57">
        <v>0.30367873000000001</v>
      </c>
      <c r="C57">
        <v>0.38226037000000002</v>
      </c>
      <c r="D57">
        <v>0.79442901899999996</v>
      </c>
      <c r="E57">
        <v>0.46296797099999998</v>
      </c>
      <c r="F57" t="s">
        <v>159</v>
      </c>
      <c r="G57" t="s">
        <v>293</v>
      </c>
      <c r="H57" t="s">
        <v>326</v>
      </c>
      <c r="I57" t="s">
        <v>292</v>
      </c>
    </row>
    <row r="58" spans="1:9" x14ac:dyDescent="0.25">
      <c r="A58" s="6" t="str">
        <f t="shared" si="0"/>
        <v>QBGFREM01M11ZWHZ</v>
      </c>
      <c r="B58">
        <v>0.109105938</v>
      </c>
      <c r="C58">
        <v>0.244890361</v>
      </c>
      <c r="D58">
        <v>0.44552973800000001</v>
      </c>
      <c r="E58">
        <v>0.67456542799999997</v>
      </c>
      <c r="F58" t="s">
        <v>160</v>
      </c>
      <c r="G58" t="s">
        <v>293</v>
      </c>
      <c r="H58" t="s">
        <v>326</v>
      </c>
      <c r="I58" t="s">
        <v>292</v>
      </c>
    </row>
    <row r="59" spans="1:9" x14ac:dyDescent="0.25">
      <c r="A59" s="6" t="str">
        <f t="shared" si="0"/>
        <v>QBGFREM01M11DOW</v>
      </c>
      <c r="B59">
        <v>-7.9999930000000004E-3</v>
      </c>
      <c r="C59">
        <v>0.15969181399999999</v>
      </c>
      <c r="D59">
        <v>-5.0096450000000001E-2</v>
      </c>
      <c r="E59" s="97">
        <v>0.96198518399999999</v>
      </c>
      <c r="F59" t="s">
        <v>90</v>
      </c>
      <c r="G59" t="s">
        <v>293</v>
      </c>
      <c r="H59" t="s">
        <v>326</v>
      </c>
      <c r="I59" t="s">
        <v>292</v>
      </c>
    </row>
    <row r="60" spans="1:9" x14ac:dyDescent="0.25">
      <c r="A60" s="6" t="str">
        <f t="shared" si="0"/>
        <v>QBGFREM01M11DOM</v>
      </c>
      <c r="B60">
        <v>-3.6149299959999999</v>
      </c>
      <c r="C60">
        <v>1.376983224</v>
      </c>
      <c r="D60">
        <v>-2.6252534769999998</v>
      </c>
      <c r="E60">
        <v>4.6800271999999997E-2</v>
      </c>
      <c r="F60" t="s">
        <v>247</v>
      </c>
      <c r="G60" t="s">
        <v>293</v>
      </c>
      <c r="H60" t="s">
        <v>326</v>
      </c>
      <c r="I60" t="s">
        <v>292</v>
      </c>
    </row>
    <row r="61" spans="1:9" x14ac:dyDescent="0.25">
      <c r="A61" s="6" t="str">
        <f t="shared" si="0"/>
        <v>QBGFREM01M11EstratoMedio Alto</v>
      </c>
      <c r="B61">
        <v>0.118239109</v>
      </c>
      <c r="C61">
        <v>1.960565458</v>
      </c>
      <c r="D61">
        <v>6.0308676999999998E-2</v>
      </c>
      <c r="E61">
        <v>0.954246123</v>
      </c>
      <c r="F61" t="s">
        <v>95</v>
      </c>
      <c r="G61" t="s">
        <v>293</v>
      </c>
      <c r="H61" t="s">
        <v>326</v>
      </c>
      <c r="I61" t="s">
        <v>292</v>
      </c>
    </row>
    <row r="62" spans="1:9" x14ac:dyDescent="0.25">
      <c r="A62" s="6" t="str">
        <f t="shared" si="0"/>
        <v>QBGFREM01M11EstratoMedio</v>
      </c>
      <c r="B62">
        <v>17.8897817</v>
      </c>
      <c r="C62">
        <v>1.377526488</v>
      </c>
      <c r="D62">
        <v>12.98688763</v>
      </c>
      <c r="E62" s="72">
        <v>4.8300000000000002E-5</v>
      </c>
      <c r="F62" t="s">
        <v>94</v>
      </c>
      <c r="G62" t="s">
        <v>293</v>
      </c>
      <c r="H62" t="s">
        <v>326</v>
      </c>
      <c r="I62" t="s">
        <v>292</v>
      </c>
    </row>
    <row r="63" spans="1:9" x14ac:dyDescent="0.25">
      <c r="A63" s="6" t="str">
        <f t="shared" si="0"/>
        <v>QBGFREM01M11EstratoMedio Bajo</v>
      </c>
      <c r="B63">
        <v>1.0016190309999999</v>
      </c>
      <c r="C63">
        <v>1.139571551</v>
      </c>
      <c r="D63">
        <v>0.87894351999999998</v>
      </c>
      <c r="E63" s="97">
        <v>0.41965997599999999</v>
      </c>
      <c r="F63" t="s">
        <v>96</v>
      </c>
      <c r="G63" t="s">
        <v>293</v>
      </c>
      <c r="H63" t="s">
        <v>326</v>
      </c>
      <c r="I63" t="s">
        <v>292</v>
      </c>
    </row>
    <row r="64" spans="1:9" x14ac:dyDescent="0.25">
      <c r="A64" s="6" t="str">
        <f t="shared" si="0"/>
        <v>QBGFREM01M11EstratoBajo</v>
      </c>
      <c r="B64">
        <v>0.90974786900000004</v>
      </c>
      <c r="C64">
        <v>1.123763589</v>
      </c>
      <c r="D64">
        <v>0.80955449800000001</v>
      </c>
      <c r="E64">
        <v>0.454980516</v>
      </c>
      <c r="F64" t="s">
        <v>93</v>
      </c>
      <c r="G64" t="s">
        <v>293</v>
      </c>
      <c r="H64" t="s">
        <v>326</v>
      </c>
      <c r="I64" t="s">
        <v>292</v>
      </c>
    </row>
    <row r="65" spans="1:9" s="96" customFormat="1" x14ac:dyDescent="0.25">
      <c r="A65" s="6" t="str">
        <f t="shared" si="0"/>
        <v>QBGFREM01M11ESQC3</v>
      </c>
      <c r="B65" s="96">
        <v>-1.681625594</v>
      </c>
      <c r="C65" s="96">
        <v>1.610912817</v>
      </c>
      <c r="D65" s="96">
        <v>-1.043896092</v>
      </c>
      <c r="E65" s="96">
        <v>0.34435241</v>
      </c>
      <c r="F65" s="96" t="s">
        <v>92</v>
      </c>
      <c r="G65" s="96" t="s">
        <v>293</v>
      </c>
      <c r="H65" s="96" t="s">
        <v>326</v>
      </c>
      <c r="I65" s="96" t="s">
        <v>292</v>
      </c>
    </row>
    <row r="66" spans="1:9" s="96" customFormat="1" x14ac:dyDescent="0.25">
      <c r="A66" s="6" t="str">
        <f t="shared" si="0"/>
        <v>QBGFREM01M11R24SR</v>
      </c>
      <c r="B66" s="96">
        <v>17.247043810000001</v>
      </c>
      <c r="C66" s="96">
        <v>1.1595847159999999</v>
      </c>
      <c r="D66" s="96">
        <v>14.87346597</v>
      </c>
      <c r="E66" s="97">
        <v>2.4899999999999999E-5</v>
      </c>
      <c r="F66" s="96" t="s">
        <v>98</v>
      </c>
      <c r="G66" s="96" t="s">
        <v>293</v>
      </c>
      <c r="H66" s="96" t="s">
        <v>326</v>
      </c>
      <c r="I66" s="96" t="s">
        <v>292</v>
      </c>
    </row>
    <row r="67" spans="1:9" s="96" customFormat="1" x14ac:dyDescent="0.25">
      <c r="A67" s="6" t="str">
        <f t="shared" ref="A67:A68" si="1">I67&amp;G67&amp;H67&amp;F67</f>
        <v>QBGFREM01M11FEU</v>
      </c>
      <c r="B67" s="96">
        <v>1.4712981759999999</v>
      </c>
      <c r="C67" s="96">
        <v>2.3214723730000002</v>
      </c>
      <c r="D67" s="96">
        <v>0.63377802500000002</v>
      </c>
      <c r="E67" s="96">
        <v>0.55408160299999998</v>
      </c>
      <c r="F67" s="96" t="s">
        <v>308</v>
      </c>
      <c r="G67" s="96" t="s">
        <v>293</v>
      </c>
      <c r="H67" s="96" t="s">
        <v>326</v>
      </c>
      <c r="I67" s="96" t="s">
        <v>292</v>
      </c>
    </row>
    <row r="68" spans="1:9" s="96" customFormat="1" x14ac:dyDescent="0.25">
      <c r="A68" s="6" t="str">
        <f t="shared" si="1"/>
        <v>QBGFREM01M11FMU</v>
      </c>
      <c r="B68" s="96">
        <v>-0.34220270899999999</v>
      </c>
      <c r="C68" s="96">
        <v>0.81976886800000004</v>
      </c>
      <c r="D68" s="96">
        <v>-0.41743803899999998</v>
      </c>
      <c r="E68" s="96">
        <v>0.69367705899999998</v>
      </c>
      <c r="F68" s="96" t="s">
        <v>309</v>
      </c>
      <c r="G68" s="96" t="s">
        <v>293</v>
      </c>
      <c r="H68" s="96" t="s">
        <v>326</v>
      </c>
      <c r="I68" s="96" t="s">
        <v>292</v>
      </c>
    </row>
    <row r="69" spans="1:9" x14ac:dyDescent="0.25">
      <c r="A69" s="6" t="str">
        <f t="shared" ref="A69" si="2">I69&amp;G69&amp;H69&amp;F69</f>
        <v>QBGFREM01M11ESQC3:R24SR</v>
      </c>
      <c r="B69">
        <v>-15.180727040000001</v>
      </c>
      <c r="C69">
        <v>1.7082130959999999</v>
      </c>
      <c r="D69">
        <v>-8.8869047299999995</v>
      </c>
      <c r="E69">
        <v>3.0016999999999999E-4</v>
      </c>
      <c r="F69" t="s">
        <v>161</v>
      </c>
      <c r="G69" t="s">
        <v>293</v>
      </c>
      <c r="H69" t="s">
        <v>326</v>
      </c>
      <c r="I69" t="s">
        <v>292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workbookViewId="0"/>
  </sheetViews>
  <sheetFormatPr baseColWidth="10" defaultRowHeight="15" x14ac:dyDescent="0.25"/>
  <cols>
    <col min="1" max="1" width="11.42578125" style="96"/>
    <col min="2" max="2" width="5.42578125" bestFit="1" customWidth="1"/>
    <col min="3" max="4" width="12" bestFit="1" customWidth="1"/>
    <col min="5" max="5" width="9.140625" bestFit="1" customWidth="1"/>
    <col min="6" max="6" width="6.85546875" bestFit="1" customWidth="1"/>
    <col min="7" max="7" width="5.85546875" bestFit="1" customWidth="1"/>
    <col min="8" max="9" width="12" bestFit="1" customWidth="1"/>
  </cols>
  <sheetData>
    <row r="1" spans="1:9" s="2" customFormat="1" x14ac:dyDescent="0.25">
      <c r="B1" s="2" t="s">
        <v>358</v>
      </c>
      <c r="C1" s="2" t="s">
        <v>359</v>
      </c>
      <c r="D1" s="2" t="s">
        <v>87</v>
      </c>
      <c r="E1" s="2" t="s">
        <v>360</v>
      </c>
      <c r="F1" s="2" t="s">
        <v>361</v>
      </c>
      <c r="G1" s="2" t="s">
        <v>52</v>
      </c>
      <c r="H1" s="2" t="s">
        <v>362</v>
      </c>
      <c r="I1" s="2" t="s">
        <v>363</v>
      </c>
    </row>
    <row r="2" spans="1:9" x14ac:dyDescent="0.25">
      <c r="A2" s="40" t="str">
        <f>G2&amp;F2&amp;E2&amp;B2</f>
        <v>PIPECUIPMAF0</v>
      </c>
      <c r="B2" s="96">
        <v>0</v>
      </c>
      <c r="C2" s="96">
        <v>6.5396127999999998E-2</v>
      </c>
      <c r="D2" s="96">
        <v>2.9333715999999999E-2</v>
      </c>
      <c r="E2" s="96" t="s">
        <v>291</v>
      </c>
      <c r="F2" s="96" t="s">
        <v>364</v>
      </c>
      <c r="G2" s="96" t="s">
        <v>365</v>
      </c>
      <c r="H2" s="96">
        <v>7.9031009999999992E-3</v>
      </c>
      <c r="I2" s="96">
        <v>0.122889154</v>
      </c>
    </row>
    <row r="3" spans="1:9" x14ac:dyDescent="0.25">
      <c r="A3" s="40" t="str">
        <f t="shared" ref="A3:A66" si="0">G3&amp;F3&amp;E3&amp;B3</f>
        <v>PIPECUIPMAF1</v>
      </c>
      <c r="B3" s="96">
        <v>1</v>
      </c>
      <c r="C3" s="96">
        <v>0.21686040200000001</v>
      </c>
      <c r="D3" s="96">
        <v>8.1180846000000001E-2</v>
      </c>
      <c r="E3" s="96" t="s">
        <v>291</v>
      </c>
      <c r="F3" s="96" t="s">
        <v>364</v>
      </c>
      <c r="G3" s="96" t="s">
        <v>365</v>
      </c>
      <c r="H3" s="96">
        <v>5.7748867000000002E-2</v>
      </c>
      <c r="I3" s="96">
        <v>0.37597193699999998</v>
      </c>
    </row>
    <row r="4" spans="1:9" x14ac:dyDescent="0.25">
      <c r="A4" s="40" t="str">
        <f t="shared" si="0"/>
        <v>PIPPCUIPMAF0</v>
      </c>
      <c r="B4" s="96">
        <v>0</v>
      </c>
      <c r="C4" s="96">
        <v>1.6043521000000002E-2</v>
      </c>
      <c r="D4" s="96">
        <v>8.0394219999999992E-3</v>
      </c>
      <c r="E4" s="96" t="s">
        <v>291</v>
      </c>
      <c r="F4" s="96" t="s">
        <v>366</v>
      </c>
      <c r="G4" s="96" t="s">
        <v>365</v>
      </c>
      <c r="H4" s="96">
        <v>2.8654400000000001E-4</v>
      </c>
      <c r="I4" s="96">
        <v>3.1800498000000003E-2</v>
      </c>
    </row>
    <row r="5" spans="1:9" x14ac:dyDescent="0.25">
      <c r="A5" s="40" t="str">
        <f t="shared" si="0"/>
        <v>PIPPCUIPMAF1</v>
      </c>
      <c r="B5" s="96">
        <v>1</v>
      </c>
      <c r="C5" s="96">
        <v>0.129028372</v>
      </c>
      <c r="D5" s="96">
        <v>4.4209630999999999E-2</v>
      </c>
      <c r="E5" s="96" t="s">
        <v>291</v>
      </c>
      <c r="F5" s="96" t="s">
        <v>366</v>
      </c>
      <c r="G5" s="96" t="s">
        <v>365</v>
      </c>
      <c r="H5" s="96">
        <v>4.2379088000000002E-2</v>
      </c>
      <c r="I5" s="96">
        <v>0.215677655</v>
      </c>
    </row>
    <row r="6" spans="1:9" x14ac:dyDescent="0.25">
      <c r="A6" s="40" t="str">
        <f t="shared" si="0"/>
        <v>PIPGCUIPMAF1</v>
      </c>
      <c r="B6" s="96">
        <v>1</v>
      </c>
      <c r="C6" s="96">
        <v>0.12778946599999999</v>
      </c>
      <c r="D6" s="96">
        <v>4.3815409999999999E-2</v>
      </c>
      <c r="E6" s="96" t="s">
        <v>291</v>
      </c>
      <c r="F6" s="96" t="s">
        <v>367</v>
      </c>
      <c r="G6" s="96" t="s">
        <v>365</v>
      </c>
      <c r="H6" s="96">
        <v>4.191284E-2</v>
      </c>
      <c r="I6" s="96">
        <v>0.213666092</v>
      </c>
    </row>
    <row r="7" spans="1:9" x14ac:dyDescent="0.25">
      <c r="A7" s="40" t="str">
        <f t="shared" si="0"/>
        <v>PIPHCUIPMAF0</v>
      </c>
      <c r="B7" s="96">
        <v>0</v>
      </c>
      <c r="C7" s="96">
        <v>7.6265964000000006E-2</v>
      </c>
      <c r="D7" s="96">
        <v>3.2124663999999997E-2</v>
      </c>
      <c r="E7" s="96" t="s">
        <v>291</v>
      </c>
      <c r="F7" s="96" t="s">
        <v>368</v>
      </c>
      <c r="G7" s="96" t="s">
        <v>365</v>
      </c>
      <c r="H7" s="96">
        <v>1.3302779000000001E-2</v>
      </c>
      <c r="I7" s="96">
        <v>0.139229149</v>
      </c>
    </row>
    <row r="8" spans="1:9" x14ac:dyDescent="0.25">
      <c r="A8" s="40" t="str">
        <f t="shared" si="0"/>
        <v>PIPHCUIPMAF1</v>
      </c>
      <c r="B8" s="96">
        <v>1</v>
      </c>
      <c r="C8" s="96">
        <v>0.178428061</v>
      </c>
      <c r="D8" s="96">
        <v>6.6805295000000001E-2</v>
      </c>
      <c r="E8" s="96" t="s">
        <v>291</v>
      </c>
      <c r="F8" s="96" t="s">
        <v>368</v>
      </c>
      <c r="G8" s="96" t="s">
        <v>365</v>
      </c>
      <c r="H8" s="96">
        <v>4.7492089000000001E-2</v>
      </c>
      <c r="I8" s="96">
        <v>0.30936403400000001</v>
      </c>
    </row>
    <row r="9" spans="1:9" x14ac:dyDescent="0.25">
      <c r="A9" s="40" t="str">
        <f t="shared" si="0"/>
        <v>PIPACUIPMAF0</v>
      </c>
      <c r="B9" s="96">
        <v>0</v>
      </c>
      <c r="C9" s="96">
        <v>6.8360558000000002E-2</v>
      </c>
      <c r="D9" s="96">
        <v>2.0365227E-2</v>
      </c>
      <c r="E9" s="96" t="s">
        <v>291</v>
      </c>
      <c r="F9" s="96" t="s">
        <v>369</v>
      </c>
      <c r="G9" s="96" t="s">
        <v>365</v>
      </c>
      <c r="H9" s="96">
        <v>2.8445445999999999E-2</v>
      </c>
      <c r="I9" s="96">
        <v>0.10827567</v>
      </c>
    </row>
    <row r="10" spans="1:9" x14ac:dyDescent="0.25">
      <c r="A10" s="40" t="str">
        <f t="shared" si="0"/>
        <v>PIPACUIPMAF1</v>
      </c>
      <c r="B10" s="96">
        <v>1</v>
      </c>
      <c r="C10" s="96">
        <v>0.28129320800000002</v>
      </c>
      <c r="D10" s="96">
        <v>9.7728318999999994E-2</v>
      </c>
      <c r="E10" s="96" t="s">
        <v>291</v>
      </c>
      <c r="F10" s="96" t="s">
        <v>369</v>
      </c>
      <c r="G10" s="96" t="s">
        <v>365</v>
      </c>
      <c r="H10" s="96">
        <v>8.9749223000000003E-2</v>
      </c>
      <c r="I10" s="96">
        <v>0.47283719299999999</v>
      </c>
    </row>
    <row r="11" spans="1:9" x14ac:dyDescent="0.25">
      <c r="A11" s="40" t="str">
        <f t="shared" si="0"/>
        <v>PIPZCUIPMAF0</v>
      </c>
      <c r="B11" s="96">
        <v>0</v>
      </c>
      <c r="C11" s="96">
        <v>0.108142821</v>
      </c>
      <c r="D11" s="96">
        <v>3.7951481000000002E-2</v>
      </c>
      <c r="E11" s="96" t="s">
        <v>291</v>
      </c>
      <c r="F11" s="96" t="s">
        <v>370</v>
      </c>
      <c r="G11" s="96" t="s">
        <v>365</v>
      </c>
      <c r="H11" s="96">
        <v>3.3759285E-2</v>
      </c>
      <c r="I11" s="96">
        <v>0.182526357</v>
      </c>
    </row>
    <row r="12" spans="1:9" x14ac:dyDescent="0.25">
      <c r="A12" s="40" t="str">
        <f t="shared" si="0"/>
        <v>PIPZCUIPMAF1</v>
      </c>
      <c r="B12" s="96">
        <v>1</v>
      </c>
      <c r="C12" s="96">
        <v>0.168015107</v>
      </c>
      <c r="D12" s="96">
        <v>7.1724091000000004E-2</v>
      </c>
      <c r="E12" s="96" t="s">
        <v>291</v>
      </c>
      <c r="F12" s="96" t="s">
        <v>370</v>
      </c>
      <c r="G12" s="96" t="s">
        <v>365</v>
      </c>
      <c r="H12" s="96">
        <v>2.7438471999999998E-2</v>
      </c>
      <c r="I12" s="96">
        <v>0.30859174099999997</v>
      </c>
    </row>
    <row r="13" spans="1:9" x14ac:dyDescent="0.25">
      <c r="A13" s="40" t="str">
        <f t="shared" si="0"/>
        <v>PIPECSIPMAF0</v>
      </c>
      <c r="B13" s="96">
        <v>0</v>
      </c>
      <c r="C13" s="96">
        <v>0.20185370899999999</v>
      </c>
      <c r="D13" s="96">
        <v>6.1094748999999997E-2</v>
      </c>
      <c r="E13" s="96" t="s">
        <v>291</v>
      </c>
      <c r="F13" s="96" t="s">
        <v>371</v>
      </c>
      <c r="G13" s="96" t="s">
        <v>365</v>
      </c>
      <c r="H13" s="96">
        <v>8.2110201999999993E-2</v>
      </c>
      <c r="I13" s="96">
        <v>0.32159721699999999</v>
      </c>
    </row>
    <row r="14" spans="1:9" x14ac:dyDescent="0.25">
      <c r="A14" s="40" t="str">
        <f t="shared" si="0"/>
        <v>PIPECSIPMAF1</v>
      </c>
      <c r="B14" s="96">
        <v>1</v>
      </c>
      <c r="C14" s="96">
        <v>0.191101984</v>
      </c>
      <c r="D14" s="96">
        <v>7.0552474000000004E-2</v>
      </c>
      <c r="E14" s="96" t="s">
        <v>291</v>
      </c>
      <c r="F14" s="96" t="s">
        <v>371</v>
      </c>
      <c r="G14" s="96" t="s">
        <v>365</v>
      </c>
      <c r="H14" s="96">
        <v>5.2821674999999998E-2</v>
      </c>
      <c r="I14" s="96">
        <v>0.32938229299999999</v>
      </c>
    </row>
    <row r="15" spans="1:9" x14ac:dyDescent="0.25">
      <c r="A15" s="40" t="str">
        <f t="shared" si="0"/>
        <v>PIPPCSIPMAF0</v>
      </c>
      <c r="B15" s="96">
        <v>0</v>
      </c>
      <c r="C15" s="96">
        <v>0.49223782300000002</v>
      </c>
      <c r="D15" s="96">
        <v>0.13496344399999999</v>
      </c>
      <c r="E15" s="96" t="s">
        <v>291</v>
      </c>
      <c r="F15" s="96" t="s">
        <v>372</v>
      </c>
      <c r="G15" s="96" t="s">
        <v>365</v>
      </c>
      <c r="H15" s="96">
        <v>0.22771433499999999</v>
      </c>
      <c r="I15" s="96">
        <v>0.75676131199999996</v>
      </c>
    </row>
    <row r="16" spans="1:9" x14ac:dyDescent="0.25">
      <c r="A16" s="40" t="str">
        <f t="shared" si="0"/>
        <v>PIPPCSIPMAF1</v>
      </c>
      <c r="B16" s="96">
        <v>1</v>
      </c>
      <c r="C16" s="96">
        <v>0.120686159</v>
      </c>
      <c r="D16" s="96">
        <v>4.8659396000000001E-2</v>
      </c>
      <c r="E16" s="96" t="s">
        <v>291</v>
      </c>
      <c r="F16" s="96" t="s">
        <v>372</v>
      </c>
      <c r="G16" s="96" t="s">
        <v>365</v>
      </c>
      <c r="H16" s="96">
        <v>2.5315494000000001E-2</v>
      </c>
      <c r="I16" s="96">
        <v>0.21605682300000001</v>
      </c>
    </row>
    <row r="17" spans="1:9" x14ac:dyDescent="0.25">
      <c r="A17" s="40" t="str">
        <f t="shared" si="0"/>
        <v>PIPGCSIPMAF0</v>
      </c>
      <c r="B17" s="96">
        <v>0</v>
      </c>
      <c r="C17" s="96">
        <v>0.13294698599999999</v>
      </c>
      <c r="D17" s="96">
        <v>4.2033064000000002E-2</v>
      </c>
      <c r="E17" s="96" t="s">
        <v>291</v>
      </c>
      <c r="F17" s="96" t="s">
        <v>373</v>
      </c>
      <c r="G17" s="96" t="s">
        <v>365</v>
      </c>
      <c r="H17" s="96">
        <v>5.0563693999999999E-2</v>
      </c>
      <c r="I17" s="96">
        <v>0.21533027900000001</v>
      </c>
    </row>
    <row r="18" spans="1:9" x14ac:dyDescent="0.25">
      <c r="A18" s="40" t="str">
        <f t="shared" si="0"/>
        <v>PIPGCSIPMAF1</v>
      </c>
      <c r="B18" s="96">
        <v>1</v>
      </c>
      <c r="C18" s="96">
        <v>5.0046823999999997E-2</v>
      </c>
      <c r="D18" s="96">
        <v>4.3654278999999997E-2</v>
      </c>
      <c r="E18" s="96" t="s">
        <v>291</v>
      </c>
      <c r="F18" s="96" t="s">
        <v>373</v>
      </c>
      <c r="G18" s="96" t="s">
        <v>365</v>
      </c>
      <c r="H18" s="96">
        <v>0</v>
      </c>
      <c r="I18" s="96">
        <v>0.135607639</v>
      </c>
    </row>
    <row r="19" spans="1:9" x14ac:dyDescent="0.25">
      <c r="A19" s="40" t="str">
        <f t="shared" si="0"/>
        <v>PIPHCSIPMAF0</v>
      </c>
      <c r="B19" s="96">
        <v>0</v>
      </c>
      <c r="C19" s="96">
        <v>9.3056569000000006E-2</v>
      </c>
      <c r="D19" s="96">
        <v>3.5829603000000002E-2</v>
      </c>
      <c r="E19" s="96" t="s">
        <v>291</v>
      </c>
      <c r="F19" s="96" t="s">
        <v>374</v>
      </c>
      <c r="G19" s="96" t="s">
        <v>365</v>
      </c>
      <c r="H19" s="96">
        <v>2.2831838E-2</v>
      </c>
      <c r="I19" s="96">
        <v>0.16328129999999999</v>
      </c>
    </row>
    <row r="20" spans="1:9" x14ac:dyDescent="0.25">
      <c r="A20" s="40" t="str">
        <f t="shared" si="0"/>
        <v>PIPHCSIPMAF1</v>
      </c>
      <c r="B20" s="96">
        <v>1</v>
      </c>
      <c r="C20" s="96">
        <v>0.160591285</v>
      </c>
      <c r="D20" s="96">
        <v>6.2775274000000006E-2</v>
      </c>
      <c r="E20" s="96" t="s">
        <v>291</v>
      </c>
      <c r="F20" s="96" t="s">
        <v>374</v>
      </c>
      <c r="G20" s="96" t="s">
        <v>365</v>
      </c>
      <c r="H20" s="96">
        <v>3.7554008999999999E-2</v>
      </c>
      <c r="I20" s="96">
        <v>0.283628561</v>
      </c>
    </row>
    <row r="21" spans="1:9" x14ac:dyDescent="0.25">
      <c r="A21" s="40" t="str">
        <f t="shared" si="0"/>
        <v>PIPACSIPMAF0</v>
      </c>
      <c r="B21" s="96">
        <v>0</v>
      </c>
      <c r="C21" s="96">
        <v>0.17645920200000001</v>
      </c>
      <c r="D21" s="96">
        <v>3.7849170000000001E-2</v>
      </c>
      <c r="E21" s="96" t="s">
        <v>291</v>
      </c>
      <c r="F21" s="96" t="s">
        <v>375</v>
      </c>
      <c r="G21" s="96" t="s">
        <v>365</v>
      </c>
      <c r="H21" s="96">
        <v>0.102276192</v>
      </c>
      <c r="I21" s="96">
        <v>0.250642211</v>
      </c>
    </row>
    <row r="22" spans="1:9" x14ac:dyDescent="0.25">
      <c r="A22" s="40" t="str">
        <f t="shared" si="0"/>
        <v>PIPACSIPMAF1</v>
      </c>
      <c r="B22" s="96">
        <v>1</v>
      </c>
      <c r="C22" s="96">
        <v>0.243058049</v>
      </c>
      <c r="D22" s="96">
        <v>8.9315084000000003E-2</v>
      </c>
      <c r="E22" s="96" t="s">
        <v>291</v>
      </c>
      <c r="F22" s="96" t="s">
        <v>375</v>
      </c>
      <c r="G22" s="96" t="s">
        <v>365</v>
      </c>
      <c r="H22" s="96">
        <v>6.80037E-2</v>
      </c>
      <c r="I22" s="96">
        <v>0.41811239700000002</v>
      </c>
    </row>
    <row r="23" spans="1:9" x14ac:dyDescent="0.25">
      <c r="A23" s="40" t="str">
        <f t="shared" si="0"/>
        <v>PIPZCSIPMAF0</v>
      </c>
      <c r="B23" s="96">
        <v>0</v>
      </c>
      <c r="C23" s="96">
        <v>0.20261262499999999</v>
      </c>
      <c r="D23" s="96">
        <v>5.6031597000000002E-2</v>
      </c>
      <c r="E23" s="96" t="s">
        <v>291</v>
      </c>
      <c r="F23" s="96" t="s">
        <v>376</v>
      </c>
      <c r="G23" s="96" t="s">
        <v>365</v>
      </c>
      <c r="H23" s="96">
        <v>9.2792711999999999E-2</v>
      </c>
      <c r="I23" s="96">
        <v>0.31243253799999998</v>
      </c>
    </row>
    <row r="24" spans="1:9" x14ac:dyDescent="0.25">
      <c r="A24" s="40" t="str">
        <f t="shared" si="0"/>
        <v>PIPZCSIPMAF1</v>
      </c>
      <c r="B24" s="96">
        <v>1</v>
      </c>
      <c r="C24" s="96">
        <v>0.18781726000000001</v>
      </c>
      <c r="D24" s="96">
        <v>5.8142157999999999E-2</v>
      </c>
      <c r="E24" s="96" t="s">
        <v>291</v>
      </c>
      <c r="F24" s="96" t="s">
        <v>376</v>
      </c>
      <c r="G24" s="96" t="s">
        <v>365</v>
      </c>
      <c r="H24" s="96">
        <v>7.3860725000000002E-2</v>
      </c>
      <c r="I24" s="96">
        <v>0.30177379500000001</v>
      </c>
    </row>
    <row r="25" spans="1:9" x14ac:dyDescent="0.25">
      <c r="A25" s="40" t="str">
        <f t="shared" si="0"/>
        <v>PIPMACIPMAF0</v>
      </c>
      <c r="B25" s="96">
        <v>0</v>
      </c>
      <c r="C25" s="96">
        <v>0.12665295200000001</v>
      </c>
      <c r="D25" s="96">
        <v>4.1566616000000001E-2</v>
      </c>
      <c r="E25" s="96" t="s">
        <v>291</v>
      </c>
      <c r="F25" s="96" t="s">
        <v>377</v>
      </c>
      <c r="G25" s="96" t="s">
        <v>365</v>
      </c>
      <c r="H25" s="96">
        <v>4.5183882000000002E-2</v>
      </c>
      <c r="I25" s="96">
        <v>0.20812202199999999</v>
      </c>
    </row>
    <row r="26" spans="1:9" x14ac:dyDescent="0.25">
      <c r="A26" s="40" t="str">
        <f t="shared" si="0"/>
        <v>PIPMACIPMAF1</v>
      </c>
      <c r="B26" s="96">
        <v>1</v>
      </c>
      <c r="C26" s="96">
        <v>9.8377308999999996E-2</v>
      </c>
      <c r="D26" s="96">
        <v>7.9551392999999998E-2</v>
      </c>
      <c r="E26" s="96" t="s">
        <v>291</v>
      </c>
      <c r="F26" s="96" t="s">
        <v>377</v>
      </c>
      <c r="G26" s="96" t="s">
        <v>365</v>
      </c>
      <c r="H26" s="96">
        <v>0</v>
      </c>
      <c r="I26" s="96">
        <v>0.25429517499999998</v>
      </c>
    </row>
    <row r="27" spans="1:9" x14ac:dyDescent="0.25">
      <c r="A27" s="40" t="str">
        <f t="shared" si="0"/>
        <v>PIPMICIPMAF0</v>
      </c>
      <c r="B27" s="96">
        <v>0</v>
      </c>
      <c r="C27" s="96">
        <v>0.10741505699999999</v>
      </c>
      <c r="D27" s="96">
        <v>3.5849675999999997E-2</v>
      </c>
      <c r="E27" s="96" t="s">
        <v>291</v>
      </c>
      <c r="F27" s="96" t="s">
        <v>378</v>
      </c>
      <c r="G27" s="96" t="s">
        <v>365</v>
      </c>
      <c r="H27" s="96">
        <v>3.7150983999999998E-2</v>
      </c>
      <c r="I27" s="96">
        <v>0.17767912999999999</v>
      </c>
    </row>
    <row r="28" spans="1:9" x14ac:dyDescent="0.25">
      <c r="A28" s="40" t="str">
        <f t="shared" si="0"/>
        <v>PIPMICIPMAF1</v>
      </c>
      <c r="B28" s="96">
        <v>1</v>
      </c>
      <c r="C28" s="96">
        <v>0.25277416200000002</v>
      </c>
      <c r="D28" s="96">
        <v>7.7069498E-2</v>
      </c>
      <c r="E28" s="96" t="s">
        <v>291</v>
      </c>
      <c r="F28" s="96" t="s">
        <v>378</v>
      </c>
      <c r="G28" s="96" t="s">
        <v>365</v>
      </c>
      <c r="H28" s="96">
        <v>0.101720722</v>
      </c>
      <c r="I28" s="96">
        <v>0.40382760200000001</v>
      </c>
    </row>
    <row r="29" spans="1:9" x14ac:dyDescent="0.25">
      <c r="A29" s="40" t="str">
        <f t="shared" si="0"/>
        <v>PIPNUTIPMAF0</v>
      </c>
      <c r="B29" s="96">
        <v>0</v>
      </c>
      <c r="C29" s="96">
        <v>0.12755712999999999</v>
      </c>
      <c r="D29" s="96">
        <v>4.3829481000000003E-2</v>
      </c>
      <c r="E29" s="96" t="s">
        <v>291</v>
      </c>
      <c r="F29" s="96" t="s">
        <v>379</v>
      </c>
      <c r="G29" s="96" t="s">
        <v>365</v>
      </c>
      <c r="H29" s="96">
        <v>4.1652926E-2</v>
      </c>
      <c r="I29" s="96">
        <v>0.213461335</v>
      </c>
    </row>
    <row r="30" spans="1:9" x14ac:dyDescent="0.25">
      <c r="A30" s="40" t="str">
        <f t="shared" si="0"/>
        <v>PIPNUTIPMAF1</v>
      </c>
      <c r="B30" s="96">
        <v>1</v>
      </c>
      <c r="C30" s="96">
        <v>1</v>
      </c>
      <c r="D30" s="96">
        <v>0</v>
      </c>
      <c r="E30" s="96" t="s">
        <v>291</v>
      </c>
      <c r="F30" s="96" t="s">
        <v>379</v>
      </c>
      <c r="G30" s="96" t="s">
        <v>365</v>
      </c>
      <c r="H30" s="96">
        <v>1</v>
      </c>
      <c r="I30" s="96">
        <v>1</v>
      </c>
    </row>
    <row r="31" spans="1:9" x14ac:dyDescent="0.25">
      <c r="A31" s="40" t="str">
        <f t="shared" si="0"/>
        <v>5I5ECUIPMAF0</v>
      </c>
      <c r="B31" s="96">
        <v>0</v>
      </c>
      <c r="C31" s="96">
        <v>0.168003759</v>
      </c>
      <c r="D31" s="96">
        <v>0.10178767399999999</v>
      </c>
      <c r="E31" s="96" t="s">
        <v>291</v>
      </c>
      <c r="F31" s="96" t="s">
        <v>380</v>
      </c>
      <c r="G31" s="96">
        <v>5</v>
      </c>
      <c r="H31" s="96">
        <v>0</v>
      </c>
      <c r="I31" s="96">
        <v>0.367503933</v>
      </c>
    </row>
    <row r="32" spans="1:9" x14ac:dyDescent="0.25">
      <c r="A32" s="40" t="str">
        <f t="shared" si="0"/>
        <v>5I5ECUIPMAF1</v>
      </c>
      <c r="B32" s="96">
        <v>1</v>
      </c>
      <c r="C32" s="96">
        <v>0.117783575</v>
      </c>
      <c r="D32" s="96">
        <v>4.4589504000000002E-2</v>
      </c>
      <c r="E32" s="96" t="s">
        <v>291</v>
      </c>
      <c r="F32" s="96" t="s">
        <v>380</v>
      </c>
      <c r="G32" s="96">
        <v>5</v>
      </c>
      <c r="H32" s="96">
        <v>3.0389752999999999E-2</v>
      </c>
      <c r="I32" s="96">
        <v>0.20517739800000001</v>
      </c>
    </row>
    <row r="33" spans="1:9" x14ac:dyDescent="0.25">
      <c r="A33" s="40" t="str">
        <f t="shared" si="0"/>
        <v>5I5PCUIPMAF0</v>
      </c>
      <c r="B33" s="96">
        <v>0</v>
      </c>
      <c r="C33" s="96">
        <v>1.2898214E-2</v>
      </c>
      <c r="D33" s="96">
        <v>1.0701891E-2</v>
      </c>
      <c r="E33" s="96" t="s">
        <v>291</v>
      </c>
      <c r="F33" s="96" t="s">
        <v>381</v>
      </c>
      <c r="G33" s="96">
        <v>5</v>
      </c>
      <c r="H33" s="96">
        <v>0</v>
      </c>
      <c r="I33" s="96">
        <v>3.3873536000000003E-2</v>
      </c>
    </row>
    <row r="34" spans="1:9" x14ac:dyDescent="0.25">
      <c r="A34" s="40" t="str">
        <f t="shared" si="0"/>
        <v>5I5PCUIPMAF1</v>
      </c>
      <c r="B34" s="96">
        <v>1</v>
      </c>
      <c r="C34" s="96">
        <v>0.127125408</v>
      </c>
      <c r="D34" s="96">
        <v>4.3226973000000002E-2</v>
      </c>
      <c r="E34" s="96" t="s">
        <v>291</v>
      </c>
      <c r="F34" s="96" t="s">
        <v>381</v>
      </c>
      <c r="G34" s="96">
        <v>5</v>
      </c>
      <c r="H34" s="96">
        <v>4.2402097999999999E-2</v>
      </c>
      <c r="I34" s="96">
        <v>0.21184871799999999</v>
      </c>
    </row>
    <row r="35" spans="1:9" x14ac:dyDescent="0.25">
      <c r="A35" s="40" t="str">
        <f t="shared" si="0"/>
        <v>5I5GCUIPMAF1</v>
      </c>
      <c r="B35" s="96">
        <v>1</v>
      </c>
      <c r="C35" s="96">
        <v>0.12778946599999999</v>
      </c>
      <c r="D35" s="96">
        <v>4.3815409999999999E-2</v>
      </c>
      <c r="E35" s="96" t="s">
        <v>291</v>
      </c>
      <c r="F35" s="96" t="s">
        <v>382</v>
      </c>
      <c r="G35" s="96">
        <v>5</v>
      </c>
      <c r="H35" s="96">
        <v>4.191284E-2</v>
      </c>
      <c r="I35" s="96">
        <v>0.213666092</v>
      </c>
    </row>
    <row r="36" spans="1:9" x14ac:dyDescent="0.25">
      <c r="A36" s="40" t="str">
        <f t="shared" si="0"/>
        <v>5I5HCUIPMAF0</v>
      </c>
      <c r="B36" s="96">
        <v>0</v>
      </c>
      <c r="C36" s="96">
        <v>9.2666319999999996E-2</v>
      </c>
      <c r="D36" s="96">
        <v>6.2857439000000001E-2</v>
      </c>
      <c r="E36" s="96" t="s">
        <v>291</v>
      </c>
      <c r="F36" s="96" t="s">
        <v>383</v>
      </c>
      <c r="G36" s="96">
        <v>5</v>
      </c>
      <c r="H36" s="96">
        <v>0</v>
      </c>
      <c r="I36" s="96">
        <v>0.215864638</v>
      </c>
    </row>
    <row r="37" spans="1:9" x14ac:dyDescent="0.25">
      <c r="A37" s="40" t="str">
        <f t="shared" si="0"/>
        <v>5I5HCUIPMAF1</v>
      </c>
      <c r="B37" s="96">
        <v>1</v>
      </c>
      <c r="C37" s="96">
        <v>0.13529909800000001</v>
      </c>
      <c r="D37" s="96">
        <v>4.8955060000000002E-2</v>
      </c>
      <c r="E37" s="96" t="s">
        <v>291</v>
      </c>
      <c r="F37" s="96" t="s">
        <v>383</v>
      </c>
      <c r="G37" s="96">
        <v>5</v>
      </c>
      <c r="H37" s="96">
        <v>3.9348943999999997E-2</v>
      </c>
      <c r="I37" s="96">
        <v>0.23124925199999999</v>
      </c>
    </row>
    <row r="38" spans="1:9" x14ac:dyDescent="0.25">
      <c r="A38" s="40" t="str">
        <f t="shared" si="0"/>
        <v>5I5ACUIPMAF0</v>
      </c>
      <c r="B38" s="96">
        <v>0</v>
      </c>
      <c r="C38" s="96">
        <v>5.1356780999999997E-2</v>
      </c>
      <c r="D38" s="96">
        <v>2.4038947000000001E-2</v>
      </c>
      <c r="E38" s="96" t="s">
        <v>291</v>
      </c>
      <c r="F38" s="96" t="s">
        <v>384</v>
      </c>
      <c r="G38" s="96">
        <v>5</v>
      </c>
      <c r="H38" s="96">
        <v>4.2413099999999999E-3</v>
      </c>
      <c r="I38" s="96">
        <v>9.8472250999999997E-2</v>
      </c>
    </row>
    <row r="39" spans="1:9" x14ac:dyDescent="0.25">
      <c r="A39" s="40" t="str">
        <f t="shared" si="0"/>
        <v>5I5ACUIPMAF1</v>
      </c>
      <c r="B39" s="96">
        <v>1</v>
      </c>
      <c r="C39" s="96">
        <v>0.19486472399999999</v>
      </c>
      <c r="D39" s="96">
        <v>7.1958479000000006E-2</v>
      </c>
      <c r="E39" s="96" t="s">
        <v>291</v>
      </c>
      <c r="F39" s="96" t="s">
        <v>384</v>
      </c>
      <c r="G39" s="96">
        <v>5</v>
      </c>
      <c r="H39" s="96">
        <v>5.3828697000000002E-2</v>
      </c>
      <c r="I39" s="96">
        <v>0.335900751</v>
      </c>
    </row>
    <row r="40" spans="1:9" x14ac:dyDescent="0.25">
      <c r="A40" s="40" t="str">
        <f t="shared" si="0"/>
        <v>5I5ZCUIPMAF0</v>
      </c>
      <c r="B40" s="96">
        <v>0</v>
      </c>
      <c r="C40" s="96">
        <v>6.2050864999999997E-2</v>
      </c>
      <c r="D40" s="96">
        <v>2.9045739000000001E-2</v>
      </c>
      <c r="E40" s="96" t="s">
        <v>291</v>
      </c>
      <c r="F40" s="96" t="s">
        <v>385</v>
      </c>
      <c r="G40" s="96">
        <v>5</v>
      </c>
      <c r="H40" s="96">
        <v>5.1222639999999996E-3</v>
      </c>
      <c r="I40" s="96">
        <v>0.11897946700000001</v>
      </c>
    </row>
    <row r="41" spans="1:9" x14ac:dyDescent="0.25">
      <c r="A41" s="40" t="str">
        <f t="shared" si="0"/>
        <v>5I5ZCUIPMAF1</v>
      </c>
      <c r="B41" s="96">
        <v>1</v>
      </c>
      <c r="C41" s="96">
        <v>0.16014193099999999</v>
      </c>
      <c r="D41" s="96">
        <v>6.2234004000000002E-2</v>
      </c>
      <c r="E41" s="96" t="s">
        <v>291</v>
      </c>
      <c r="F41" s="96" t="s">
        <v>385</v>
      </c>
      <c r="G41" s="96">
        <v>5</v>
      </c>
      <c r="H41" s="96">
        <v>3.8165525999999998E-2</v>
      </c>
      <c r="I41" s="96">
        <v>0.282118337</v>
      </c>
    </row>
    <row r="42" spans="1:9" x14ac:dyDescent="0.25">
      <c r="A42" s="40" t="str">
        <f t="shared" si="0"/>
        <v>5I5ECSIPMAF0</v>
      </c>
      <c r="B42" s="96">
        <v>0</v>
      </c>
      <c r="C42" s="96">
        <v>0.40659767200000002</v>
      </c>
      <c r="D42" s="96">
        <v>0.118596859</v>
      </c>
      <c r="E42" s="96" t="s">
        <v>291</v>
      </c>
      <c r="F42" s="96" t="s">
        <v>386</v>
      </c>
      <c r="G42" s="96">
        <v>5</v>
      </c>
      <c r="H42" s="96">
        <v>0.174152101</v>
      </c>
      <c r="I42" s="96">
        <v>0.63904324400000001</v>
      </c>
    </row>
    <row r="43" spans="1:9" x14ac:dyDescent="0.25">
      <c r="A43" s="40" t="str">
        <f t="shared" si="0"/>
        <v>5I5ECSIPMAF1</v>
      </c>
      <c r="B43" s="96">
        <v>1</v>
      </c>
      <c r="C43" s="96">
        <v>0.12128960499999999</v>
      </c>
      <c r="D43" s="96">
        <v>4.3968038000000001E-2</v>
      </c>
      <c r="E43" s="96" t="s">
        <v>291</v>
      </c>
      <c r="F43" s="96" t="s">
        <v>386</v>
      </c>
      <c r="G43" s="96">
        <v>5</v>
      </c>
      <c r="H43" s="96">
        <v>3.5113833999999997E-2</v>
      </c>
      <c r="I43" s="96">
        <v>0.20746537600000001</v>
      </c>
    </row>
    <row r="44" spans="1:9" x14ac:dyDescent="0.25">
      <c r="A44" s="40" t="str">
        <f t="shared" si="0"/>
        <v>5I5PCSIPMAF0</v>
      </c>
      <c r="B44" s="96">
        <v>0</v>
      </c>
      <c r="C44" s="96">
        <v>0.73528169899999996</v>
      </c>
      <c r="D44" s="96">
        <v>0.14471699800000001</v>
      </c>
      <c r="E44" s="96" t="s">
        <v>291</v>
      </c>
      <c r="F44" s="96" t="s">
        <v>387</v>
      </c>
      <c r="G44" s="96">
        <v>5</v>
      </c>
      <c r="H44" s="96">
        <v>0.45164159500000001</v>
      </c>
      <c r="I44" s="96">
        <v>1</v>
      </c>
    </row>
    <row r="45" spans="1:9" x14ac:dyDescent="0.25">
      <c r="A45" s="40" t="str">
        <f t="shared" si="0"/>
        <v>5I5PCSIPMAF1</v>
      </c>
      <c r="B45" s="96">
        <v>1</v>
      </c>
      <c r="C45" s="96">
        <v>0.117679351</v>
      </c>
      <c r="D45" s="96">
        <v>4.3531006999999997E-2</v>
      </c>
      <c r="E45" s="96" t="s">
        <v>291</v>
      </c>
      <c r="F45" s="96" t="s">
        <v>387</v>
      </c>
      <c r="G45" s="96">
        <v>5</v>
      </c>
      <c r="H45" s="96">
        <v>3.2360145E-2</v>
      </c>
      <c r="I45" s="96">
        <v>0.202998557</v>
      </c>
    </row>
    <row r="46" spans="1:9" x14ac:dyDescent="0.25">
      <c r="A46" s="40" t="str">
        <f t="shared" si="0"/>
        <v>5I5GCSIPMAF0</v>
      </c>
      <c r="B46" s="96">
        <v>0</v>
      </c>
      <c r="C46" s="96">
        <v>0.103884852</v>
      </c>
      <c r="D46" s="96">
        <v>3.9552851E-2</v>
      </c>
      <c r="E46" s="96" t="s">
        <v>291</v>
      </c>
      <c r="F46" s="96" t="s">
        <v>388</v>
      </c>
      <c r="G46" s="96">
        <v>5</v>
      </c>
      <c r="H46" s="96">
        <v>2.6362689000000002E-2</v>
      </c>
      <c r="I46" s="96">
        <v>0.18140701400000001</v>
      </c>
    </row>
    <row r="47" spans="1:9" x14ac:dyDescent="0.25">
      <c r="A47" s="40" t="str">
        <f t="shared" si="0"/>
        <v>5I5GCSIPMAF1</v>
      </c>
      <c r="B47" s="96">
        <v>1</v>
      </c>
      <c r="C47" s="96">
        <v>0.13809006200000001</v>
      </c>
      <c r="D47" s="96">
        <v>6.0489666999999997E-2</v>
      </c>
      <c r="E47" s="96" t="s">
        <v>291</v>
      </c>
      <c r="F47" s="96" t="s">
        <v>388</v>
      </c>
      <c r="G47" s="96">
        <v>5</v>
      </c>
      <c r="H47" s="96">
        <v>1.9532493000000001E-2</v>
      </c>
      <c r="I47" s="96">
        <v>0.25664763099999999</v>
      </c>
    </row>
    <row r="48" spans="1:9" x14ac:dyDescent="0.25">
      <c r="A48" s="40" t="str">
        <f t="shared" si="0"/>
        <v>5I5HCSIPMAF0</v>
      </c>
      <c r="B48" s="96">
        <v>0</v>
      </c>
      <c r="C48" s="96">
        <v>0.112072221</v>
      </c>
      <c r="D48" s="96">
        <v>5.7742211000000002E-2</v>
      </c>
      <c r="E48" s="96" t="s">
        <v>291</v>
      </c>
      <c r="F48" s="96" t="s">
        <v>389</v>
      </c>
      <c r="G48" s="96">
        <v>5</v>
      </c>
      <c r="H48" s="96">
        <v>0</v>
      </c>
      <c r="I48" s="96">
        <v>0.22524487600000001</v>
      </c>
    </row>
    <row r="49" spans="1:9" x14ac:dyDescent="0.25">
      <c r="A49" s="40" t="str">
        <f t="shared" si="0"/>
        <v>5I5HCSIPMAF1</v>
      </c>
      <c r="B49" s="96">
        <v>1</v>
      </c>
      <c r="C49" s="96">
        <v>0.13201618900000001</v>
      </c>
      <c r="D49" s="96">
        <v>5.3565253E-2</v>
      </c>
      <c r="E49" s="96" t="s">
        <v>291</v>
      </c>
      <c r="F49" s="96" t="s">
        <v>389</v>
      </c>
      <c r="G49" s="96">
        <v>5</v>
      </c>
      <c r="H49" s="96">
        <v>2.7030221E-2</v>
      </c>
      <c r="I49" s="96">
        <v>0.23700215599999999</v>
      </c>
    </row>
    <row r="50" spans="1:9" x14ac:dyDescent="0.25">
      <c r="A50" s="40" t="str">
        <f t="shared" si="0"/>
        <v>5I5ACSIPMAF0</v>
      </c>
      <c r="B50" s="96">
        <v>0</v>
      </c>
      <c r="C50" s="96">
        <v>0.20093451000000001</v>
      </c>
      <c r="D50" s="96">
        <v>5.1677782999999998E-2</v>
      </c>
      <c r="E50" s="96" t="s">
        <v>291</v>
      </c>
      <c r="F50" s="96" t="s">
        <v>390</v>
      </c>
      <c r="G50" s="96">
        <v>5</v>
      </c>
      <c r="H50" s="96">
        <v>9.9647916000000003E-2</v>
      </c>
      <c r="I50" s="96">
        <v>0.30222110499999999</v>
      </c>
    </row>
    <row r="51" spans="1:9" x14ac:dyDescent="0.25">
      <c r="A51" s="40" t="str">
        <f t="shared" si="0"/>
        <v>5I5ACSIPMAF1</v>
      </c>
      <c r="B51" s="96">
        <v>1</v>
      </c>
      <c r="C51" s="96">
        <v>0.191278592</v>
      </c>
      <c r="D51" s="96">
        <v>6.8178549000000005E-2</v>
      </c>
      <c r="E51" s="96" t="s">
        <v>291</v>
      </c>
      <c r="F51" s="96" t="s">
        <v>390</v>
      </c>
      <c r="G51" s="96">
        <v>5</v>
      </c>
      <c r="H51" s="96">
        <v>5.7651091000000002E-2</v>
      </c>
      <c r="I51" s="96">
        <v>0.32490609199999998</v>
      </c>
    </row>
    <row r="52" spans="1:9" x14ac:dyDescent="0.25">
      <c r="A52" s="40" t="str">
        <f t="shared" si="0"/>
        <v>5I5ZCSIPMAF0</v>
      </c>
      <c r="B52" s="96">
        <v>0</v>
      </c>
      <c r="C52" s="96">
        <v>9.0211547000000003E-2</v>
      </c>
      <c r="D52" s="96">
        <v>3.3009664000000001E-2</v>
      </c>
      <c r="E52" s="96" t="s">
        <v>291</v>
      </c>
      <c r="F52" s="96" t="s">
        <v>391</v>
      </c>
      <c r="G52" s="96">
        <v>5</v>
      </c>
      <c r="H52" s="96">
        <v>2.5513794999999999E-2</v>
      </c>
      <c r="I52" s="96">
        <v>0.154909299</v>
      </c>
    </row>
    <row r="53" spans="1:9" x14ac:dyDescent="0.25">
      <c r="A53" s="40" t="str">
        <f t="shared" si="0"/>
        <v>5I5ZCSIPMAF1</v>
      </c>
      <c r="B53" s="96">
        <v>1</v>
      </c>
      <c r="C53" s="96">
        <v>0.25980502500000002</v>
      </c>
      <c r="D53" s="96">
        <v>6.8277172999999997E-2</v>
      </c>
      <c r="E53" s="96" t="s">
        <v>291</v>
      </c>
      <c r="F53" s="96" t="s">
        <v>391</v>
      </c>
      <c r="G53" s="96">
        <v>5</v>
      </c>
      <c r="H53" s="96">
        <v>0.125984226</v>
      </c>
      <c r="I53" s="96">
        <v>0.39362582499999998</v>
      </c>
    </row>
    <row r="54" spans="1:9" x14ac:dyDescent="0.25">
      <c r="A54" s="40" t="str">
        <f t="shared" si="0"/>
        <v>5I5MACIPMAF0</v>
      </c>
      <c r="B54" s="96">
        <v>0</v>
      </c>
      <c r="C54" s="96">
        <v>9.0791525999999997E-2</v>
      </c>
      <c r="D54" s="96">
        <v>3.2375393000000002E-2</v>
      </c>
      <c r="E54" s="96" t="s">
        <v>291</v>
      </c>
      <c r="F54" s="96" t="s">
        <v>392</v>
      </c>
      <c r="G54" s="96">
        <v>5</v>
      </c>
      <c r="H54" s="96">
        <v>2.7336921E-2</v>
      </c>
      <c r="I54" s="96">
        <v>0.15424613100000001</v>
      </c>
    </row>
    <row r="55" spans="1:9" x14ac:dyDescent="0.25">
      <c r="A55" s="40" t="str">
        <f t="shared" si="0"/>
        <v>5I5MACIPMAF1</v>
      </c>
      <c r="B55" s="96">
        <v>1</v>
      </c>
      <c r="C55" s="96">
        <v>0.152026719</v>
      </c>
      <c r="D55" s="96">
        <v>6.4135055999999996E-2</v>
      </c>
      <c r="E55" s="96" t="s">
        <v>291</v>
      </c>
      <c r="F55" s="96" t="s">
        <v>392</v>
      </c>
      <c r="G55" s="96">
        <v>5</v>
      </c>
      <c r="H55" s="96">
        <v>2.6324317999999999E-2</v>
      </c>
      <c r="I55" s="96">
        <v>0.27772911900000002</v>
      </c>
    </row>
    <row r="56" spans="1:9" x14ac:dyDescent="0.25">
      <c r="A56" s="40" t="str">
        <f t="shared" si="0"/>
        <v>5I5MICIPMAF0</v>
      </c>
      <c r="B56" s="96">
        <v>0</v>
      </c>
      <c r="C56" s="96">
        <v>0.12644193300000001</v>
      </c>
      <c r="D56" s="96">
        <v>4.2861530000000002E-2</v>
      </c>
      <c r="E56" s="96" t="s">
        <v>291</v>
      </c>
      <c r="F56" s="96" t="s">
        <v>393</v>
      </c>
      <c r="G56" s="96">
        <v>5</v>
      </c>
      <c r="H56" s="96">
        <v>4.2434877000000003E-2</v>
      </c>
      <c r="I56" s="96">
        <v>0.210448988</v>
      </c>
    </row>
    <row r="57" spans="1:9" x14ac:dyDescent="0.25">
      <c r="A57" s="40" t="str">
        <f t="shared" si="0"/>
        <v>5I5NUTIPMAF0</v>
      </c>
      <c r="B57" s="96">
        <v>0</v>
      </c>
      <c r="C57" s="96">
        <v>0.12778946599999999</v>
      </c>
      <c r="D57" s="96">
        <v>4.3815409999999999E-2</v>
      </c>
      <c r="E57" s="96" t="s">
        <v>291</v>
      </c>
      <c r="F57" s="96" t="s">
        <v>394</v>
      </c>
      <c r="G57" s="96">
        <v>5</v>
      </c>
      <c r="H57" s="96">
        <v>4.191284E-2</v>
      </c>
      <c r="I57" s="96">
        <v>0.213666092</v>
      </c>
    </row>
    <row r="58" spans="1:9" x14ac:dyDescent="0.25">
      <c r="A58" s="40" t="str">
        <f t="shared" si="0"/>
        <v>PIPECUGFREM010</v>
      </c>
      <c r="B58" s="96">
        <v>0</v>
      </c>
      <c r="C58" s="96">
        <v>0.95595383099999998</v>
      </c>
      <c r="D58" s="96">
        <v>2.509314E-2</v>
      </c>
      <c r="E58" s="96" t="s">
        <v>293</v>
      </c>
      <c r="F58" s="96" t="s">
        <v>364</v>
      </c>
      <c r="G58" s="96" t="s">
        <v>365</v>
      </c>
      <c r="H58" s="96">
        <v>0.90677218000000004</v>
      </c>
      <c r="I58" s="96">
        <v>1</v>
      </c>
    </row>
    <row r="59" spans="1:9" x14ac:dyDescent="0.25">
      <c r="A59" s="40" t="str">
        <f t="shared" si="0"/>
        <v>PIPECUGFREM011</v>
      </c>
      <c r="B59" s="96">
        <v>1</v>
      </c>
      <c r="C59" s="96">
        <v>0.95713666100000006</v>
      </c>
      <c r="D59" s="96">
        <v>2.9608961999999999E-2</v>
      </c>
      <c r="E59" s="96" t="s">
        <v>293</v>
      </c>
      <c r="F59" s="96" t="s">
        <v>364</v>
      </c>
      <c r="G59" s="96" t="s">
        <v>365</v>
      </c>
      <c r="H59" s="96">
        <v>0.89910416199999998</v>
      </c>
      <c r="I59" s="96">
        <v>1</v>
      </c>
    </row>
    <row r="60" spans="1:9" x14ac:dyDescent="0.25">
      <c r="A60" s="40" t="str">
        <f t="shared" si="0"/>
        <v>PIPPCUGFREM010</v>
      </c>
      <c r="B60" s="96">
        <v>0</v>
      </c>
      <c r="C60" s="96">
        <v>1</v>
      </c>
      <c r="D60" s="96">
        <v>0</v>
      </c>
      <c r="E60" s="96" t="s">
        <v>293</v>
      </c>
      <c r="F60" s="96" t="s">
        <v>366</v>
      </c>
      <c r="G60" s="96" t="s">
        <v>365</v>
      </c>
      <c r="H60" s="96">
        <v>1</v>
      </c>
      <c r="I60" s="96">
        <v>1</v>
      </c>
    </row>
    <row r="61" spans="1:9" x14ac:dyDescent="0.25">
      <c r="A61" s="40" t="str">
        <f t="shared" si="0"/>
        <v>PIPPCUGFREM011</v>
      </c>
      <c r="B61" s="96">
        <v>1</v>
      </c>
      <c r="C61" s="96">
        <v>0.954675512</v>
      </c>
      <c r="D61" s="96">
        <v>2.5514025999999999E-2</v>
      </c>
      <c r="E61" s="96" t="s">
        <v>293</v>
      </c>
      <c r="F61" s="96" t="s">
        <v>366</v>
      </c>
      <c r="G61" s="96" t="s">
        <v>365</v>
      </c>
      <c r="H61" s="96">
        <v>0.90466894099999995</v>
      </c>
      <c r="I61" s="96">
        <v>1</v>
      </c>
    </row>
    <row r="62" spans="1:9" x14ac:dyDescent="0.25">
      <c r="A62" s="40" t="str">
        <f t="shared" si="0"/>
        <v>PIPGCUGFREM011</v>
      </c>
      <c r="B62" s="96">
        <v>1</v>
      </c>
      <c r="C62" s="96">
        <v>0.95533295900000004</v>
      </c>
      <c r="D62" s="96">
        <v>2.5050946000000001E-2</v>
      </c>
      <c r="E62" s="96" t="s">
        <v>293</v>
      </c>
      <c r="F62" s="96" t="s">
        <v>367</v>
      </c>
      <c r="G62" s="96" t="s">
        <v>365</v>
      </c>
      <c r="H62" s="96">
        <v>0.90623400700000001</v>
      </c>
      <c r="I62" s="96">
        <v>1</v>
      </c>
    </row>
    <row r="63" spans="1:9" x14ac:dyDescent="0.25">
      <c r="A63" s="40" t="str">
        <f t="shared" si="0"/>
        <v>PIPHCUGFREM010</v>
      </c>
      <c r="B63" s="96">
        <v>0</v>
      </c>
      <c r="C63" s="96">
        <v>0.96882962699999997</v>
      </c>
      <c r="D63" s="96">
        <v>2.1522019999999999E-2</v>
      </c>
      <c r="E63" s="96" t="s">
        <v>293</v>
      </c>
      <c r="F63" s="96" t="s">
        <v>368</v>
      </c>
      <c r="G63" s="96" t="s">
        <v>365</v>
      </c>
      <c r="H63" s="96">
        <v>0.92664724200000004</v>
      </c>
      <c r="I63" s="96">
        <v>1</v>
      </c>
    </row>
    <row r="64" spans="1:9" x14ac:dyDescent="0.25">
      <c r="A64" s="40" t="str">
        <f t="shared" si="0"/>
        <v>PIPHCUGFREM011</v>
      </c>
      <c r="B64" s="96">
        <v>1</v>
      </c>
      <c r="C64" s="96">
        <v>0.94266010499999997</v>
      </c>
      <c r="D64" s="96">
        <v>4.5126227999999997E-2</v>
      </c>
      <c r="E64" s="96" t="s">
        <v>293</v>
      </c>
      <c r="F64" s="96" t="s">
        <v>368</v>
      </c>
      <c r="G64" s="96" t="s">
        <v>365</v>
      </c>
      <c r="H64" s="96">
        <v>0.85421432200000003</v>
      </c>
      <c r="I64" s="96">
        <v>1</v>
      </c>
    </row>
    <row r="65" spans="1:9" x14ac:dyDescent="0.25">
      <c r="A65" s="40" t="str">
        <f t="shared" si="0"/>
        <v>PIPACUGFREM010</v>
      </c>
      <c r="B65" s="96">
        <v>0</v>
      </c>
      <c r="C65" s="96">
        <v>0.96901873000000005</v>
      </c>
      <c r="D65" s="96">
        <v>1.8202214000000001E-2</v>
      </c>
      <c r="E65" s="96" t="s">
        <v>293</v>
      </c>
      <c r="F65" s="96" t="s">
        <v>369</v>
      </c>
      <c r="G65" s="96" t="s">
        <v>365</v>
      </c>
      <c r="H65" s="96">
        <v>0.93334304599999995</v>
      </c>
      <c r="I65" s="96">
        <v>1</v>
      </c>
    </row>
    <row r="66" spans="1:9" x14ac:dyDescent="0.25">
      <c r="A66" s="40" t="str">
        <f t="shared" si="0"/>
        <v>PIPACUGFREM011</v>
      </c>
      <c r="B66" s="96">
        <v>1</v>
      </c>
      <c r="C66" s="96">
        <v>0.92141511499999995</v>
      </c>
      <c r="D66" s="96">
        <v>5.0124513000000002E-2</v>
      </c>
      <c r="E66" s="96" t="s">
        <v>293</v>
      </c>
      <c r="F66" s="96" t="s">
        <v>369</v>
      </c>
      <c r="G66" s="96" t="s">
        <v>365</v>
      </c>
      <c r="H66" s="96">
        <v>0.82317287500000003</v>
      </c>
      <c r="I66" s="96">
        <v>1</v>
      </c>
    </row>
    <row r="67" spans="1:9" x14ac:dyDescent="0.25">
      <c r="A67" s="40" t="str">
        <f t="shared" ref="A67:A112" si="1">G67&amp;F67&amp;E67&amp;B67</f>
        <v>PIPZCUGFREM010</v>
      </c>
      <c r="B67" s="96">
        <v>0</v>
      </c>
      <c r="C67" s="96">
        <v>0.97735004400000003</v>
      </c>
      <c r="D67" s="96">
        <v>1.5888145999999999E-2</v>
      </c>
      <c r="E67" s="96" t="s">
        <v>293</v>
      </c>
      <c r="F67" s="96" t="s">
        <v>370</v>
      </c>
      <c r="G67" s="96" t="s">
        <v>365</v>
      </c>
      <c r="H67" s="96">
        <v>0.94620985000000002</v>
      </c>
      <c r="I67" s="96">
        <v>1</v>
      </c>
    </row>
    <row r="68" spans="1:9" x14ac:dyDescent="0.25">
      <c r="A68" s="40" t="str">
        <f t="shared" si="1"/>
        <v>PIPZCUGFREM011</v>
      </c>
      <c r="B68" s="96">
        <v>1</v>
      </c>
      <c r="C68" s="96">
        <v>0.90165873699999999</v>
      </c>
      <c r="D68" s="96">
        <v>6.6406762999999994E-2</v>
      </c>
      <c r="E68" s="96" t="s">
        <v>293</v>
      </c>
      <c r="F68" s="96" t="s">
        <v>370</v>
      </c>
      <c r="G68" s="96" t="s">
        <v>365</v>
      </c>
      <c r="H68" s="96">
        <v>0.77150387300000001</v>
      </c>
      <c r="I68" s="96">
        <v>1</v>
      </c>
    </row>
    <row r="69" spans="1:9" x14ac:dyDescent="0.25">
      <c r="A69" s="40" t="str">
        <f t="shared" si="1"/>
        <v>PIPECSGFREM010</v>
      </c>
      <c r="B69" s="96">
        <v>0</v>
      </c>
      <c r="C69" s="96">
        <v>0.77725004399999997</v>
      </c>
      <c r="D69" s="96">
        <v>4.7084372999999999E-2</v>
      </c>
      <c r="E69" s="96" t="s">
        <v>293</v>
      </c>
      <c r="F69" s="96" t="s">
        <v>371</v>
      </c>
      <c r="G69" s="96" t="s">
        <v>365</v>
      </c>
      <c r="H69" s="96">
        <v>0.68496636899999996</v>
      </c>
      <c r="I69" s="96">
        <v>0.86953371999999995</v>
      </c>
    </row>
    <row r="70" spans="1:9" x14ac:dyDescent="0.25">
      <c r="A70" s="40" t="str">
        <f t="shared" si="1"/>
        <v>PIPECSGFREM011</v>
      </c>
      <c r="B70" s="96">
        <v>1</v>
      </c>
      <c r="C70" s="96">
        <v>0.91383772500000005</v>
      </c>
      <c r="D70" s="96">
        <v>4.8920050999999999E-2</v>
      </c>
      <c r="E70" s="96" t="s">
        <v>293</v>
      </c>
      <c r="F70" s="96" t="s">
        <v>371</v>
      </c>
      <c r="G70" s="96" t="s">
        <v>365</v>
      </c>
      <c r="H70" s="96">
        <v>0.81795618699999995</v>
      </c>
      <c r="I70" s="96">
        <v>1</v>
      </c>
    </row>
    <row r="71" spans="1:9" x14ac:dyDescent="0.25">
      <c r="A71" s="40" t="str">
        <f t="shared" si="1"/>
        <v>PIPPCSGFREM010</v>
      </c>
      <c r="B71" s="96">
        <v>0</v>
      </c>
      <c r="C71" s="96">
        <v>0.41627101799999999</v>
      </c>
      <c r="D71" s="96">
        <v>0.116092691</v>
      </c>
      <c r="E71" s="96" t="s">
        <v>293</v>
      </c>
      <c r="F71" s="96" t="s">
        <v>372</v>
      </c>
      <c r="G71" s="96" t="s">
        <v>365</v>
      </c>
      <c r="H71" s="96">
        <v>0.18873352500000001</v>
      </c>
      <c r="I71" s="96">
        <v>0.64380851100000003</v>
      </c>
    </row>
    <row r="72" spans="1:9" x14ac:dyDescent="0.25">
      <c r="A72" s="40" t="str">
        <f t="shared" si="1"/>
        <v>PIPPCSGFREM011</v>
      </c>
      <c r="B72" s="96">
        <v>1</v>
      </c>
      <c r="C72" s="96">
        <v>0.95188827099999995</v>
      </c>
      <c r="D72" s="96">
        <v>2.5779766999999999E-2</v>
      </c>
      <c r="E72" s="96" t="s">
        <v>293</v>
      </c>
      <c r="F72" s="96" t="s">
        <v>372</v>
      </c>
      <c r="G72" s="96" t="s">
        <v>365</v>
      </c>
      <c r="H72" s="96">
        <v>0.90136085600000004</v>
      </c>
      <c r="I72" s="96">
        <v>1</v>
      </c>
    </row>
    <row r="73" spans="1:9" x14ac:dyDescent="0.25">
      <c r="A73" s="40" t="str">
        <f t="shared" si="1"/>
        <v>PIPGCSGFREM010</v>
      </c>
      <c r="B73" s="96">
        <v>0</v>
      </c>
      <c r="C73" s="96">
        <v>0.93796499300000002</v>
      </c>
      <c r="D73" s="96">
        <v>2.4535181E-2</v>
      </c>
      <c r="E73" s="96" t="s">
        <v>293</v>
      </c>
      <c r="F73" s="96" t="s">
        <v>373</v>
      </c>
      <c r="G73" s="96" t="s">
        <v>365</v>
      </c>
      <c r="H73" s="96">
        <v>0.88987692299999999</v>
      </c>
      <c r="I73" s="96">
        <v>0.98605306299999995</v>
      </c>
    </row>
    <row r="74" spans="1:9" x14ac:dyDescent="0.25">
      <c r="A74" s="40" t="str">
        <f t="shared" si="1"/>
        <v>PIPGCSGFREM011</v>
      </c>
      <c r="B74" s="96">
        <v>1</v>
      </c>
      <c r="C74" s="96">
        <v>0.93898917299999995</v>
      </c>
      <c r="D74" s="96">
        <v>5.8890311000000001E-2</v>
      </c>
      <c r="E74" s="96" t="s">
        <v>293</v>
      </c>
      <c r="F74" s="96" t="s">
        <v>373</v>
      </c>
      <c r="G74" s="96" t="s">
        <v>365</v>
      </c>
      <c r="H74" s="96">
        <v>0.82356628499999995</v>
      </c>
      <c r="I74" s="96">
        <v>1</v>
      </c>
    </row>
    <row r="75" spans="1:9" x14ac:dyDescent="0.25">
      <c r="A75" s="40" t="str">
        <f t="shared" si="1"/>
        <v>PIPHCSGFREM010</v>
      </c>
      <c r="B75" s="96">
        <v>0</v>
      </c>
      <c r="C75" s="96">
        <v>0.95430327199999998</v>
      </c>
      <c r="D75" s="96">
        <v>2.3175304000000001E-2</v>
      </c>
      <c r="E75" s="96" t="s">
        <v>293</v>
      </c>
      <c r="F75" s="96" t="s">
        <v>374</v>
      </c>
      <c r="G75" s="96" t="s">
        <v>365</v>
      </c>
      <c r="H75" s="96">
        <v>0.908880511</v>
      </c>
      <c r="I75" s="96">
        <v>0.99972603299999996</v>
      </c>
    </row>
    <row r="76" spans="1:9" x14ac:dyDescent="0.25">
      <c r="A76" s="40" t="str">
        <f t="shared" si="1"/>
        <v>PIPHCSGFREM011</v>
      </c>
      <c r="B76" s="96">
        <v>1</v>
      </c>
      <c r="C76" s="96">
        <v>0.95733758599999996</v>
      </c>
      <c r="D76" s="96">
        <v>4.2967568999999997E-2</v>
      </c>
      <c r="E76" s="96" t="s">
        <v>293</v>
      </c>
      <c r="F76" s="96" t="s">
        <v>374</v>
      </c>
      <c r="G76" s="96" t="s">
        <v>365</v>
      </c>
      <c r="H76" s="96">
        <v>0.87312269899999995</v>
      </c>
      <c r="I76" s="96">
        <v>1</v>
      </c>
    </row>
    <row r="77" spans="1:9" x14ac:dyDescent="0.25">
      <c r="A77" s="40" t="str">
        <f t="shared" si="1"/>
        <v>PIPACSGFREM010</v>
      </c>
      <c r="B77" s="96">
        <v>0</v>
      </c>
      <c r="C77" s="96">
        <v>0.78247800000000001</v>
      </c>
      <c r="D77" s="96">
        <v>4.4115328000000002E-2</v>
      </c>
      <c r="E77" s="96" t="s">
        <v>293</v>
      </c>
      <c r="F77" s="96" t="s">
        <v>375</v>
      </c>
      <c r="G77" s="96" t="s">
        <v>365</v>
      </c>
      <c r="H77" s="96">
        <v>0.69601354500000001</v>
      </c>
      <c r="I77" s="96">
        <v>0.868942455</v>
      </c>
    </row>
    <row r="78" spans="1:9" x14ac:dyDescent="0.25">
      <c r="A78" s="40" t="str">
        <f t="shared" si="1"/>
        <v>PIPACSGFREM011</v>
      </c>
      <c r="B78" s="96">
        <v>1</v>
      </c>
      <c r="C78" s="96">
        <v>0.91363337</v>
      </c>
      <c r="D78" s="96">
        <v>4.4484399000000001E-2</v>
      </c>
      <c r="E78" s="96" t="s">
        <v>293</v>
      </c>
      <c r="F78" s="96" t="s">
        <v>375</v>
      </c>
      <c r="G78" s="96" t="s">
        <v>365</v>
      </c>
      <c r="H78" s="96">
        <v>0.82644554999999997</v>
      </c>
      <c r="I78" s="96">
        <v>1</v>
      </c>
    </row>
    <row r="79" spans="1:9" x14ac:dyDescent="0.25">
      <c r="A79" s="40" t="str">
        <f t="shared" si="1"/>
        <v>PIPZCSGFREM010</v>
      </c>
      <c r="B79" s="96">
        <v>0</v>
      </c>
      <c r="C79" s="96">
        <v>0.821270312</v>
      </c>
      <c r="D79" s="96">
        <v>3.8879563999999998E-2</v>
      </c>
      <c r="E79" s="96" t="s">
        <v>293</v>
      </c>
      <c r="F79" s="96" t="s">
        <v>376</v>
      </c>
      <c r="G79" s="96" t="s">
        <v>365</v>
      </c>
      <c r="H79" s="96">
        <v>0.74506776600000002</v>
      </c>
      <c r="I79" s="96">
        <v>0.89747285799999998</v>
      </c>
    </row>
    <row r="80" spans="1:9" x14ac:dyDescent="0.25">
      <c r="A80" s="40" t="str">
        <f t="shared" si="1"/>
        <v>PIPZCSGFREM011</v>
      </c>
      <c r="B80" s="96">
        <v>1</v>
      </c>
      <c r="C80" s="96">
        <v>0.84111838699999997</v>
      </c>
      <c r="D80" s="96">
        <v>4.7306816000000002E-2</v>
      </c>
      <c r="E80" s="96" t="s">
        <v>293</v>
      </c>
      <c r="F80" s="96" t="s">
        <v>376</v>
      </c>
      <c r="G80" s="96" t="s">
        <v>365</v>
      </c>
      <c r="H80" s="96">
        <v>0.74839873199999996</v>
      </c>
      <c r="I80" s="96">
        <v>0.93383804199999998</v>
      </c>
    </row>
    <row r="81" spans="1:9" x14ac:dyDescent="0.25">
      <c r="A81" s="40" t="str">
        <f t="shared" si="1"/>
        <v>PIPMACGFREM010</v>
      </c>
      <c r="B81" s="96">
        <v>0</v>
      </c>
      <c r="C81" s="96">
        <v>0.93496662500000005</v>
      </c>
      <c r="D81" s="96">
        <v>2.4087213E-2</v>
      </c>
      <c r="E81" s="96" t="s">
        <v>293</v>
      </c>
      <c r="F81" s="96" t="s">
        <v>377</v>
      </c>
      <c r="G81" s="96" t="s">
        <v>365</v>
      </c>
      <c r="H81" s="96">
        <v>0.88775655499999995</v>
      </c>
      <c r="I81" s="96">
        <v>0.98217669500000004</v>
      </c>
    </row>
    <row r="82" spans="1:9" x14ac:dyDescent="0.25">
      <c r="A82" s="40" t="str">
        <f t="shared" si="1"/>
        <v>PIPMACGFREM011</v>
      </c>
      <c r="B82" s="96">
        <v>1</v>
      </c>
      <c r="C82" s="96">
        <v>1</v>
      </c>
      <c r="D82" s="97">
        <v>4.1099999999999999E-17</v>
      </c>
      <c r="E82" s="96" t="s">
        <v>293</v>
      </c>
      <c r="F82" s="96" t="s">
        <v>377</v>
      </c>
      <c r="G82" s="96" t="s">
        <v>365</v>
      </c>
      <c r="H82" s="96">
        <v>1</v>
      </c>
      <c r="I82" s="96">
        <v>1</v>
      </c>
    </row>
    <row r="83" spans="1:9" x14ac:dyDescent="0.25">
      <c r="A83" s="40" t="str">
        <f t="shared" si="1"/>
        <v>PIPMICGFREM010</v>
      </c>
      <c r="B83" s="96">
        <v>0</v>
      </c>
      <c r="C83" s="96">
        <v>0.96128542500000003</v>
      </c>
      <c r="D83" s="96">
        <v>1.9747839E-2</v>
      </c>
      <c r="E83" s="96" t="s">
        <v>293</v>
      </c>
      <c r="F83" s="96" t="s">
        <v>378</v>
      </c>
      <c r="G83" s="96" t="s">
        <v>365</v>
      </c>
      <c r="H83" s="96">
        <v>0.92258037199999998</v>
      </c>
      <c r="I83" s="96">
        <v>0.99999047699999999</v>
      </c>
    </row>
    <row r="84" spans="1:9" x14ac:dyDescent="0.25">
      <c r="A84" s="40" t="str">
        <f t="shared" si="1"/>
        <v>PIPMICGFREM011</v>
      </c>
      <c r="B84" s="96">
        <v>1</v>
      </c>
      <c r="C84" s="96">
        <v>0.91944004199999996</v>
      </c>
      <c r="D84" s="96">
        <v>6.4588094999999998E-2</v>
      </c>
      <c r="E84" s="96" t="s">
        <v>293</v>
      </c>
      <c r="F84" s="96" t="s">
        <v>378</v>
      </c>
      <c r="G84" s="96" t="s">
        <v>365</v>
      </c>
      <c r="H84" s="96">
        <v>0.79284970099999996</v>
      </c>
      <c r="I84" s="96">
        <v>1</v>
      </c>
    </row>
    <row r="85" spans="1:9" x14ac:dyDescent="0.25">
      <c r="A85" s="40" t="str">
        <f t="shared" si="1"/>
        <v>PIPNUTGFREM010</v>
      </c>
      <c r="B85" s="96">
        <v>0</v>
      </c>
      <c r="C85" s="96">
        <v>0.95532105300000003</v>
      </c>
      <c r="D85" s="96">
        <v>2.5057909999999999E-2</v>
      </c>
      <c r="E85" s="96" t="s">
        <v>293</v>
      </c>
      <c r="F85" s="96" t="s">
        <v>379</v>
      </c>
      <c r="G85" s="96" t="s">
        <v>365</v>
      </c>
      <c r="H85" s="96">
        <v>0.906208452</v>
      </c>
      <c r="I85" s="96">
        <v>1</v>
      </c>
    </row>
    <row r="86" spans="1:9" x14ac:dyDescent="0.25">
      <c r="A86" s="40" t="str">
        <f t="shared" si="1"/>
        <v>PIPNUTGFREM011</v>
      </c>
      <c r="B86" s="96">
        <v>1</v>
      </c>
      <c r="C86" s="96">
        <v>1</v>
      </c>
      <c r="D86" s="96">
        <v>0</v>
      </c>
      <c r="E86" s="96" t="s">
        <v>293</v>
      </c>
      <c r="F86" s="96" t="s">
        <v>379</v>
      </c>
      <c r="G86" s="96" t="s">
        <v>365</v>
      </c>
      <c r="H86" s="96">
        <v>1</v>
      </c>
      <c r="I86" s="96">
        <v>1</v>
      </c>
    </row>
    <row r="87" spans="1:9" x14ac:dyDescent="0.25">
      <c r="A87" s="40" t="str">
        <f t="shared" si="1"/>
        <v>5I5ECUGFREM010</v>
      </c>
      <c r="B87" s="96">
        <v>0</v>
      </c>
      <c r="C87" s="96">
        <v>1</v>
      </c>
      <c r="D87" s="96">
        <v>0</v>
      </c>
      <c r="E87" s="96" t="s">
        <v>293</v>
      </c>
      <c r="F87" s="96" t="s">
        <v>380</v>
      </c>
      <c r="G87" s="96">
        <v>5</v>
      </c>
      <c r="H87" s="96">
        <v>1</v>
      </c>
      <c r="I87" s="96">
        <v>1</v>
      </c>
    </row>
    <row r="88" spans="1:9" x14ac:dyDescent="0.25">
      <c r="A88" s="40" t="str">
        <f t="shared" si="1"/>
        <v>5I5ECUGFREM011</v>
      </c>
      <c r="B88" s="96">
        <v>1</v>
      </c>
      <c r="C88" s="96">
        <v>0.949486257</v>
      </c>
      <c r="D88" s="96">
        <v>2.8520057000000001E-2</v>
      </c>
      <c r="E88" s="96" t="s">
        <v>293</v>
      </c>
      <c r="F88" s="96" t="s">
        <v>380</v>
      </c>
      <c r="G88" s="96">
        <v>5</v>
      </c>
      <c r="H88" s="96">
        <v>0.89358797300000004</v>
      </c>
      <c r="I88" s="96">
        <v>1</v>
      </c>
    </row>
    <row r="89" spans="1:9" x14ac:dyDescent="0.25">
      <c r="A89" s="40" t="str">
        <f t="shared" si="1"/>
        <v>5I5PCUGFREM010</v>
      </c>
      <c r="B89" s="96">
        <v>0</v>
      </c>
      <c r="C89" s="96">
        <v>1</v>
      </c>
      <c r="D89" s="96">
        <v>0</v>
      </c>
      <c r="E89" s="96" t="s">
        <v>293</v>
      </c>
      <c r="F89" s="96" t="s">
        <v>381</v>
      </c>
      <c r="G89" s="96">
        <v>5</v>
      </c>
      <c r="H89" s="96">
        <v>1</v>
      </c>
      <c r="I89" s="96">
        <v>1</v>
      </c>
    </row>
    <row r="90" spans="1:9" x14ac:dyDescent="0.25">
      <c r="A90" s="40" t="str">
        <f t="shared" si="1"/>
        <v>5I5PCUGFREM011</v>
      </c>
      <c r="B90" s="96">
        <v>1</v>
      </c>
      <c r="C90" s="96">
        <v>0.95546693400000005</v>
      </c>
      <c r="D90" s="96">
        <v>2.5197348000000001E-2</v>
      </c>
      <c r="E90" s="96" t="s">
        <v>293</v>
      </c>
      <c r="F90" s="96" t="s">
        <v>381</v>
      </c>
      <c r="G90" s="96">
        <v>5</v>
      </c>
      <c r="H90" s="96">
        <v>0.90608103900000003</v>
      </c>
      <c r="I90" s="96">
        <v>1</v>
      </c>
    </row>
    <row r="91" spans="1:9" x14ac:dyDescent="0.25">
      <c r="A91" s="40" t="str">
        <f t="shared" si="1"/>
        <v>5I5GCUGFREM011</v>
      </c>
      <c r="B91" s="96">
        <v>1</v>
      </c>
      <c r="C91" s="96">
        <v>0.95533295900000004</v>
      </c>
      <c r="D91" s="96">
        <v>2.5050946000000001E-2</v>
      </c>
      <c r="E91" s="96" t="s">
        <v>293</v>
      </c>
      <c r="F91" s="96" t="s">
        <v>382</v>
      </c>
      <c r="G91" s="96">
        <v>5</v>
      </c>
      <c r="H91" s="96">
        <v>0.90623400700000001</v>
      </c>
      <c r="I91" s="96">
        <v>1</v>
      </c>
    </row>
    <row r="92" spans="1:9" x14ac:dyDescent="0.25">
      <c r="A92" s="40" t="str">
        <f t="shared" si="1"/>
        <v>5I5HCUGFREM010</v>
      </c>
      <c r="B92" s="96">
        <v>0</v>
      </c>
      <c r="C92" s="96">
        <v>0.93409334600000005</v>
      </c>
      <c r="D92" s="96">
        <v>4.3703088000000001E-2</v>
      </c>
      <c r="E92" s="96" t="s">
        <v>293</v>
      </c>
      <c r="F92" s="96" t="s">
        <v>383</v>
      </c>
      <c r="G92" s="96">
        <v>5</v>
      </c>
      <c r="H92" s="96">
        <v>0.84843686699999998</v>
      </c>
      <c r="I92" s="96">
        <v>1</v>
      </c>
    </row>
    <row r="93" spans="1:9" x14ac:dyDescent="0.25">
      <c r="A93" s="40" t="str">
        <f t="shared" si="1"/>
        <v>5I5HCUGFREM011</v>
      </c>
      <c r="B93" s="96">
        <v>1</v>
      </c>
      <c r="C93" s="96">
        <v>0.96380395900000004</v>
      </c>
      <c r="D93" s="96">
        <v>2.8925128000000001E-2</v>
      </c>
      <c r="E93" s="96" t="s">
        <v>293</v>
      </c>
      <c r="F93" s="96" t="s">
        <v>383</v>
      </c>
      <c r="G93" s="96">
        <v>5</v>
      </c>
      <c r="H93" s="96">
        <v>0.90711174999999999</v>
      </c>
      <c r="I93" s="96">
        <v>1</v>
      </c>
    </row>
    <row r="94" spans="1:9" x14ac:dyDescent="0.25">
      <c r="A94" s="40" t="str">
        <f t="shared" si="1"/>
        <v>5I5ACUGFREM010</v>
      </c>
      <c r="B94" s="96">
        <v>0</v>
      </c>
      <c r="C94" s="96">
        <v>0.953408327</v>
      </c>
      <c r="D94" s="96">
        <v>2.6759371000000001E-2</v>
      </c>
      <c r="E94" s="96" t="s">
        <v>293</v>
      </c>
      <c r="F94" s="96" t="s">
        <v>384</v>
      </c>
      <c r="G94" s="96">
        <v>5</v>
      </c>
      <c r="H94" s="96">
        <v>0.90096092299999997</v>
      </c>
      <c r="I94" s="96">
        <v>1</v>
      </c>
    </row>
    <row r="95" spans="1:9" x14ac:dyDescent="0.25">
      <c r="A95" s="40" t="str">
        <f t="shared" si="1"/>
        <v>5I5ACUGFREM011</v>
      </c>
      <c r="B95" s="96">
        <v>1</v>
      </c>
      <c r="C95" s="96">
        <v>0.95929567000000004</v>
      </c>
      <c r="D95" s="96">
        <v>2.8387290999999999E-2</v>
      </c>
      <c r="E95" s="96" t="s">
        <v>293</v>
      </c>
      <c r="F95" s="96" t="s">
        <v>384</v>
      </c>
      <c r="G95" s="96">
        <v>5</v>
      </c>
      <c r="H95" s="96">
        <v>0.90365760100000003</v>
      </c>
      <c r="I95" s="96">
        <v>1</v>
      </c>
    </row>
    <row r="96" spans="1:9" x14ac:dyDescent="0.25">
      <c r="A96" s="40" t="str">
        <f t="shared" si="1"/>
        <v>5I5ZCUGFREM010</v>
      </c>
      <c r="B96" s="96">
        <v>0</v>
      </c>
      <c r="C96" s="96">
        <v>0.95548071199999995</v>
      </c>
      <c r="D96" s="96">
        <v>2.7412364000000002E-2</v>
      </c>
      <c r="E96" s="96" t="s">
        <v>293</v>
      </c>
      <c r="F96" s="96" t="s">
        <v>385</v>
      </c>
      <c r="G96" s="96">
        <v>5</v>
      </c>
      <c r="H96" s="96">
        <v>0.90175346499999998</v>
      </c>
      <c r="I96" s="96">
        <v>1</v>
      </c>
    </row>
    <row r="97" spans="1:9" x14ac:dyDescent="0.25">
      <c r="A97" s="40" t="str">
        <f t="shared" si="1"/>
        <v>5I5ZCUGFREM011</v>
      </c>
      <c r="B97" s="96">
        <v>1</v>
      </c>
      <c r="C97" s="96">
        <v>0.95694685000000002</v>
      </c>
      <c r="D97" s="97">
        <v>3.2734082999999997E-2</v>
      </c>
      <c r="E97" s="96" t="s">
        <v>293</v>
      </c>
      <c r="F97" s="96" t="s">
        <v>385</v>
      </c>
      <c r="G97" s="96">
        <v>5</v>
      </c>
      <c r="H97" s="96">
        <v>0.89278922699999996</v>
      </c>
      <c r="I97" s="96">
        <v>1</v>
      </c>
    </row>
    <row r="98" spans="1:9" x14ac:dyDescent="0.25">
      <c r="A98" s="40" t="str">
        <f t="shared" si="1"/>
        <v>5I5ECSGFREM010</v>
      </c>
      <c r="B98" s="96">
        <v>0</v>
      </c>
      <c r="C98" s="96">
        <v>0.47717387700000002</v>
      </c>
      <c r="D98" s="96">
        <v>8.8789898000000006E-2</v>
      </c>
      <c r="E98" s="96" t="s">
        <v>293</v>
      </c>
      <c r="F98" s="96" t="s">
        <v>386</v>
      </c>
      <c r="G98" s="96">
        <v>5</v>
      </c>
      <c r="H98" s="96">
        <v>0.30314887499999998</v>
      </c>
      <c r="I98" s="96">
        <v>0.65119887799999998</v>
      </c>
    </row>
    <row r="99" spans="1:9" x14ac:dyDescent="0.25">
      <c r="A99" s="40" t="str">
        <f t="shared" si="1"/>
        <v>5I5ECSGFREM011</v>
      </c>
      <c r="B99" s="96">
        <v>1</v>
      </c>
      <c r="C99" s="96">
        <v>0.956174827</v>
      </c>
      <c r="D99" s="96">
        <v>2.5036762000000001E-2</v>
      </c>
      <c r="E99" s="96" t="s">
        <v>293</v>
      </c>
      <c r="F99" s="96" t="s">
        <v>386</v>
      </c>
      <c r="G99" s="96">
        <v>5</v>
      </c>
      <c r="H99" s="96">
        <v>0.90710367400000003</v>
      </c>
      <c r="I99" s="96">
        <v>1</v>
      </c>
    </row>
    <row r="100" spans="1:9" x14ac:dyDescent="0.25">
      <c r="A100" s="40" t="str">
        <f t="shared" si="1"/>
        <v>5I5PCSGFREM010</v>
      </c>
      <c r="B100" s="96">
        <v>0</v>
      </c>
      <c r="C100" s="96">
        <v>0.13499963800000001</v>
      </c>
      <c r="D100" s="96">
        <v>8.0945688000000002E-2</v>
      </c>
      <c r="E100" s="96" t="s">
        <v>293</v>
      </c>
      <c r="F100" s="96" t="s">
        <v>387</v>
      </c>
      <c r="G100" s="96">
        <v>5</v>
      </c>
      <c r="H100" s="96">
        <v>0</v>
      </c>
      <c r="I100" s="96">
        <v>0.29365027100000002</v>
      </c>
    </row>
    <row r="101" spans="1:9" x14ac:dyDescent="0.25">
      <c r="A101" s="40" t="str">
        <f t="shared" si="1"/>
        <v>5I5PCSGFREM011</v>
      </c>
      <c r="B101" s="96">
        <v>1</v>
      </c>
      <c r="C101" s="96">
        <v>0.94555504000000001</v>
      </c>
      <c r="D101" s="96">
        <v>2.4333107E-2</v>
      </c>
      <c r="E101" s="96" t="s">
        <v>293</v>
      </c>
      <c r="F101" s="96" t="s">
        <v>387</v>
      </c>
      <c r="G101" s="96">
        <v>5</v>
      </c>
      <c r="H101" s="96">
        <v>0.89786302600000001</v>
      </c>
      <c r="I101" s="96">
        <v>0.99324705400000002</v>
      </c>
    </row>
    <row r="102" spans="1:9" x14ac:dyDescent="0.25">
      <c r="A102" s="40" t="str">
        <f t="shared" si="1"/>
        <v>5I5GCSGFREM010</v>
      </c>
      <c r="B102" s="96">
        <v>0</v>
      </c>
      <c r="C102" s="96">
        <v>0.95405147199999996</v>
      </c>
      <c r="D102" s="96">
        <v>3.2344773E-2</v>
      </c>
      <c r="E102" s="96" t="s">
        <v>293</v>
      </c>
      <c r="F102" s="96" t="s">
        <v>388</v>
      </c>
      <c r="G102" s="96">
        <v>5</v>
      </c>
      <c r="H102" s="96">
        <v>0.89065688300000001</v>
      </c>
      <c r="I102" s="96">
        <v>1</v>
      </c>
    </row>
    <row r="103" spans="1:9" x14ac:dyDescent="0.25">
      <c r="A103" s="40" t="str">
        <f t="shared" si="1"/>
        <v>5I5GCSGFREM011</v>
      </c>
      <c r="B103" s="96">
        <v>1</v>
      </c>
      <c r="C103" s="96">
        <v>0.92846097100000002</v>
      </c>
      <c r="D103" s="96">
        <v>3.5699238000000001E-2</v>
      </c>
      <c r="E103" s="96" t="s">
        <v>293</v>
      </c>
      <c r="F103" s="96" t="s">
        <v>388</v>
      </c>
      <c r="G103" s="96">
        <v>5</v>
      </c>
      <c r="H103" s="96">
        <v>0.85849175</v>
      </c>
      <c r="I103" s="96">
        <v>0.99843019200000005</v>
      </c>
    </row>
    <row r="104" spans="1:9" x14ac:dyDescent="0.25">
      <c r="A104" s="40" t="str">
        <f t="shared" si="1"/>
        <v>5I5HCSGFREM010</v>
      </c>
      <c r="B104" s="96">
        <v>0</v>
      </c>
      <c r="C104" s="96">
        <v>0.94052997599999999</v>
      </c>
      <c r="D104" s="96">
        <v>3.8614091000000003E-2</v>
      </c>
      <c r="E104" s="96" t="s">
        <v>293</v>
      </c>
      <c r="F104" s="96" t="s">
        <v>389</v>
      </c>
      <c r="G104" s="96">
        <v>5</v>
      </c>
      <c r="H104" s="96">
        <v>0.86484774900000005</v>
      </c>
      <c r="I104" s="96">
        <v>1</v>
      </c>
    </row>
    <row r="105" spans="1:9" x14ac:dyDescent="0.25">
      <c r="A105" s="40" t="str">
        <f t="shared" si="1"/>
        <v>5I5HCSGFREM011</v>
      </c>
      <c r="B105" s="96">
        <v>1</v>
      </c>
      <c r="C105" s="96">
        <v>0.96172688299999998</v>
      </c>
      <c r="D105" s="96">
        <v>3.0812089000000001E-2</v>
      </c>
      <c r="E105" s="96" t="s">
        <v>293</v>
      </c>
      <c r="F105" s="96" t="s">
        <v>389</v>
      </c>
      <c r="G105" s="96">
        <v>5</v>
      </c>
      <c r="H105" s="96">
        <v>0.90133629900000001</v>
      </c>
      <c r="I105" s="96">
        <v>1</v>
      </c>
    </row>
    <row r="106" spans="1:9" x14ac:dyDescent="0.25">
      <c r="A106" s="40" t="str">
        <f t="shared" si="1"/>
        <v>5I5ACSGFREM010</v>
      </c>
      <c r="B106" s="96">
        <v>0</v>
      </c>
      <c r="C106" s="96">
        <v>0.72403439400000003</v>
      </c>
      <c r="D106" s="96">
        <v>5.6576091000000002E-2</v>
      </c>
      <c r="E106" s="96" t="s">
        <v>293</v>
      </c>
      <c r="F106" s="96" t="s">
        <v>390</v>
      </c>
      <c r="G106" s="96">
        <v>5</v>
      </c>
      <c r="H106" s="96">
        <v>0.61314729300000004</v>
      </c>
      <c r="I106" s="96">
        <v>0.83492149500000001</v>
      </c>
    </row>
    <row r="107" spans="1:9" x14ac:dyDescent="0.25">
      <c r="A107" s="40" t="str">
        <f t="shared" si="1"/>
        <v>5I5ACSGFREM011</v>
      </c>
      <c r="B107" s="96">
        <v>1</v>
      </c>
      <c r="C107" s="96">
        <v>0.94094220500000003</v>
      </c>
      <c r="D107" s="96">
        <v>2.8766448999999999E-2</v>
      </c>
      <c r="E107" s="96" t="s">
        <v>293</v>
      </c>
      <c r="F107" s="96" t="s">
        <v>390</v>
      </c>
      <c r="G107" s="96">
        <v>5</v>
      </c>
      <c r="H107" s="96">
        <v>0.88456100199999999</v>
      </c>
      <c r="I107" s="96">
        <v>0.99732340799999997</v>
      </c>
    </row>
    <row r="108" spans="1:9" x14ac:dyDescent="0.25">
      <c r="A108" s="40" t="str">
        <f t="shared" si="1"/>
        <v>5I5ZCSGFREM010</v>
      </c>
      <c r="B108" s="96">
        <v>0</v>
      </c>
      <c r="C108" s="96">
        <v>0.81453001400000002</v>
      </c>
      <c r="D108" s="96">
        <v>4.2655140000000001E-2</v>
      </c>
      <c r="E108" s="96" t="s">
        <v>293</v>
      </c>
      <c r="F108" s="96" t="s">
        <v>391</v>
      </c>
      <c r="G108" s="96">
        <v>5</v>
      </c>
      <c r="H108" s="96">
        <v>0.73092747599999996</v>
      </c>
      <c r="I108" s="96">
        <v>0.89813255299999994</v>
      </c>
    </row>
    <row r="109" spans="1:9" x14ac:dyDescent="0.25">
      <c r="A109" s="40" t="str">
        <f t="shared" si="1"/>
        <v>5I5ZCSGFREM011</v>
      </c>
      <c r="B109" s="96">
        <v>1</v>
      </c>
      <c r="C109" s="96">
        <v>0.83512088500000003</v>
      </c>
      <c r="D109" s="96">
        <v>3.5663341000000001E-2</v>
      </c>
      <c r="E109" s="96" t="s">
        <v>293</v>
      </c>
      <c r="F109" s="96" t="s">
        <v>391</v>
      </c>
      <c r="G109" s="96">
        <v>5</v>
      </c>
      <c r="H109" s="96">
        <v>0.76522201999999995</v>
      </c>
      <c r="I109" s="96">
        <v>0.90501974900000004</v>
      </c>
    </row>
    <row r="110" spans="1:9" x14ac:dyDescent="0.25">
      <c r="A110" s="40" t="str">
        <f t="shared" si="1"/>
        <v>5I5MACGFREM010</v>
      </c>
      <c r="B110" s="96">
        <v>0</v>
      </c>
      <c r="C110" s="96">
        <v>0.92763764999999998</v>
      </c>
      <c r="D110" s="96">
        <v>2.8236727E-2</v>
      </c>
      <c r="E110" s="96" t="s">
        <v>293</v>
      </c>
      <c r="F110" s="96" t="s">
        <v>392</v>
      </c>
      <c r="G110" s="96">
        <v>5</v>
      </c>
      <c r="H110" s="96">
        <v>0.87229468300000002</v>
      </c>
      <c r="I110" s="96">
        <v>0.98298061699999995</v>
      </c>
    </row>
    <row r="111" spans="1:9" x14ac:dyDescent="0.25">
      <c r="A111" s="40" t="str">
        <f t="shared" si="1"/>
        <v>5I5MACGFREM011</v>
      </c>
      <c r="B111" s="96">
        <v>1</v>
      </c>
      <c r="C111" s="96">
        <v>0.94607649299999996</v>
      </c>
      <c r="D111" s="96">
        <v>3.4125717E-2</v>
      </c>
      <c r="E111" s="96" t="s">
        <v>293</v>
      </c>
      <c r="F111" s="96" t="s">
        <v>392</v>
      </c>
      <c r="G111" s="96">
        <v>5</v>
      </c>
      <c r="H111" s="96">
        <v>0.879191316</v>
      </c>
      <c r="I111" s="96">
        <v>1</v>
      </c>
    </row>
    <row r="112" spans="1:9" x14ac:dyDescent="0.25">
      <c r="A112" s="40" t="str">
        <f t="shared" si="1"/>
        <v>5I5MICGFREM010</v>
      </c>
      <c r="B112" s="96">
        <v>0</v>
      </c>
      <c r="C112" s="96">
        <v>0.955804294</v>
      </c>
      <c r="D112" s="96">
        <v>2.4384676000000001E-2</v>
      </c>
      <c r="E112" s="96" t="s">
        <v>293</v>
      </c>
      <c r="F112" s="96" t="s">
        <v>393</v>
      </c>
      <c r="G112" s="96">
        <v>5</v>
      </c>
      <c r="H112" s="96">
        <v>0.90801120700000004</v>
      </c>
      <c r="I112" s="96">
        <v>1</v>
      </c>
    </row>
    <row r="113" spans="1:9" x14ac:dyDescent="0.25">
      <c r="A113" s="40" t="str">
        <f t="shared" ref="A113" si="2">G113&amp;F113&amp;E113&amp;B113</f>
        <v>5I5NUTGFREM010</v>
      </c>
      <c r="B113" s="96">
        <v>0</v>
      </c>
      <c r="C113" s="96">
        <v>0.95533295900000004</v>
      </c>
      <c r="D113" s="96">
        <v>2.5050946000000001E-2</v>
      </c>
      <c r="E113" s="96" t="s">
        <v>293</v>
      </c>
      <c r="F113" s="96" t="s">
        <v>394</v>
      </c>
      <c r="G113" s="96">
        <v>5</v>
      </c>
      <c r="H113" s="96">
        <v>0.90623400700000001</v>
      </c>
      <c r="I113" s="9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baseColWidth="10" defaultRowHeight="15" x14ac:dyDescent="0.25"/>
  <cols>
    <col min="1" max="1" width="11.140625" style="2" bestFit="1" customWidth="1"/>
    <col min="2" max="2" width="5.7109375" style="1" bestFit="1" customWidth="1"/>
    <col min="3" max="3" width="4" style="1" bestFit="1" customWidth="1"/>
    <col min="4" max="4" width="3" style="1" bestFit="1" customWidth="1"/>
    <col min="5" max="5" width="3.140625" style="1" bestFit="1" customWidth="1"/>
    <col min="6" max="9" width="4" style="1" bestFit="1" customWidth="1"/>
    <col min="10" max="10" width="5.7109375" style="1" bestFit="1" customWidth="1"/>
    <col min="11" max="17" width="5.7109375" style="1" customWidth="1"/>
    <col min="18" max="18" width="2.7109375" customWidth="1"/>
    <col min="19" max="19" width="4" bestFit="1" customWidth="1"/>
    <col min="20" max="20" width="5.5703125" bestFit="1" customWidth="1"/>
    <col min="21" max="27" width="6.7109375" customWidth="1"/>
    <col min="28" max="28" width="5.140625" bestFit="1" customWidth="1"/>
    <col min="29" max="29" width="5.5703125" bestFit="1" customWidth="1"/>
    <col min="30" max="30" width="2.7109375" customWidth="1"/>
  </cols>
  <sheetData>
    <row r="1" spans="1:29" s="35" customFormat="1" x14ac:dyDescent="0.25">
      <c r="A1" s="2"/>
      <c r="B1" s="1"/>
      <c r="C1" s="68"/>
      <c r="D1" s="69" t="s">
        <v>282</v>
      </c>
      <c r="E1" s="70"/>
      <c r="F1" s="98" t="s">
        <v>229</v>
      </c>
      <c r="G1" s="99"/>
      <c r="H1" s="98" t="s">
        <v>229</v>
      </c>
      <c r="I1" s="99"/>
      <c r="J1" s="1"/>
      <c r="K1" s="68"/>
      <c r="L1" s="69" t="s">
        <v>282</v>
      </c>
      <c r="M1" s="70"/>
      <c r="N1" s="98" t="s">
        <v>229</v>
      </c>
      <c r="O1" s="99"/>
      <c r="P1" s="98" t="s">
        <v>229</v>
      </c>
      <c r="Q1" s="99"/>
      <c r="U1" s="68"/>
      <c r="V1" s="69" t="s">
        <v>282</v>
      </c>
      <c r="W1" s="70"/>
      <c r="X1" s="98" t="s">
        <v>229</v>
      </c>
      <c r="Y1" s="99"/>
      <c r="Z1" s="98" t="s">
        <v>229</v>
      </c>
      <c r="AA1" s="99"/>
    </row>
    <row r="2" spans="1:29" s="2" customFormat="1" x14ac:dyDescent="0.25">
      <c r="B2" s="13" t="s">
        <v>0</v>
      </c>
      <c r="C2" s="13" t="s">
        <v>1</v>
      </c>
      <c r="D2" s="13" t="s">
        <v>2</v>
      </c>
      <c r="E2" s="13" t="s">
        <v>3</v>
      </c>
      <c r="F2" s="13" t="s">
        <v>4</v>
      </c>
      <c r="G2" s="13" t="s">
        <v>5</v>
      </c>
      <c r="H2" s="13" t="s">
        <v>2</v>
      </c>
      <c r="I2" s="13" t="s">
        <v>3</v>
      </c>
      <c r="J2" s="3" t="s">
        <v>0</v>
      </c>
      <c r="K2" s="13" t="s">
        <v>1</v>
      </c>
      <c r="L2" s="13" t="s">
        <v>2</v>
      </c>
      <c r="M2" s="13" t="s">
        <v>3</v>
      </c>
      <c r="N2" s="13" t="s">
        <v>4</v>
      </c>
      <c r="O2" s="13" t="s">
        <v>5</v>
      </c>
      <c r="P2" s="13" t="s">
        <v>2</v>
      </c>
      <c r="Q2" s="13" t="s">
        <v>3</v>
      </c>
      <c r="S2" s="3" t="s">
        <v>101</v>
      </c>
      <c r="T2" s="3" t="s">
        <v>102</v>
      </c>
      <c r="U2" s="13" t="str">
        <f>K2</f>
        <v>NN</v>
      </c>
      <c r="V2" s="13" t="str">
        <f t="shared" ref="V2:Z2" si="0">L2</f>
        <v>JR</v>
      </c>
      <c r="W2" s="13" t="str">
        <f t="shared" si="0"/>
        <v>SR</v>
      </c>
      <c r="X2" s="13" t="str">
        <f t="shared" si="0"/>
        <v>A2</v>
      </c>
      <c r="Y2" s="13" t="str">
        <f t="shared" si="0"/>
        <v>C3</v>
      </c>
      <c r="Z2" s="13" t="str">
        <f t="shared" si="0"/>
        <v>JR</v>
      </c>
      <c r="AA2" s="13" t="str">
        <f>Q2</f>
        <v>SR</v>
      </c>
    </row>
    <row r="3" spans="1:29" x14ac:dyDescent="0.25">
      <c r="A3" s="26" t="str">
        <f>'LEV007'!A2</f>
        <v>Total</v>
      </c>
      <c r="B3" s="14">
        <f>'LEV007'!B2</f>
        <v>262</v>
      </c>
      <c r="C3" s="17">
        <f>'LEV007'!C2</f>
        <v>133</v>
      </c>
      <c r="D3" s="18">
        <f>'LEV007'!D2</f>
        <v>66</v>
      </c>
      <c r="E3" s="19">
        <f>'LEV007'!E2</f>
        <v>63</v>
      </c>
      <c r="F3" s="17">
        <f>'LEV007'!F2</f>
        <v>131</v>
      </c>
      <c r="G3" s="19">
        <f>'LEV007'!G2</f>
        <v>131</v>
      </c>
      <c r="H3" s="17">
        <f>'LEV007'!H2</f>
        <v>128</v>
      </c>
      <c r="I3" s="19">
        <f>'LEV007'!I2</f>
        <v>134</v>
      </c>
      <c r="U3" s="1"/>
      <c r="V3" s="1"/>
      <c r="W3" s="1"/>
      <c r="X3" s="1"/>
      <c r="Y3" s="1"/>
      <c r="Z3" s="1"/>
      <c r="AA3" s="1"/>
      <c r="AB3" s="6" t="s">
        <v>103</v>
      </c>
      <c r="AC3" s="12">
        <f>MIN(U4:AA51)</f>
        <v>6.9300069300066883E-4</v>
      </c>
    </row>
    <row r="4" spans="1:29" x14ac:dyDescent="0.25">
      <c r="A4" s="26" t="str">
        <f>'LEV007'!A3</f>
        <v>Total R24</v>
      </c>
      <c r="B4" s="15">
        <f>'LEV007'!B3</f>
        <v>228</v>
      </c>
      <c r="C4" s="20">
        <f>'LEV007'!C3</f>
        <v>111</v>
      </c>
      <c r="D4" s="21">
        <f>'LEV007'!D3</f>
        <v>61</v>
      </c>
      <c r="E4" s="22">
        <f>'LEV007'!E3</f>
        <v>56</v>
      </c>
      <c r="F4" s="20">
        <f>'LEV007'!F3</f>
        <v>120</v>
      </c>
      <c r="G4" s="22">
        <f>'LEV007'!G3</f>
        <v>108</v>
      </c>
      <c r="H4" s="20">
        <f>'LEV007'!H3</f>
        <v>102</v>
      </c>
      <c r="I4" s="22">
        <f>'LEV007'!I3</f>
        <v>126</v>
      </c>
      <c r="J4" s="55">
        <f t="shared" ref="J4:Q5" si="1">B4/B$4</f>
        <v>1</v>
      </c>
      <c r="K4" s="56">
        <f t="shared" ref="K4" si="2">C4/C$4</f>
        <v>1</v>
      </c>
      <c r="L4" s="56">
        <f t="shared" ref="L4" si="3">D4/D$4</f>
        <v>1</v>
      </c>
      <c r="M4" s="56">
        <f t="shared" ref="M4" si="4">E4/E$4</f>
        <v>1</v>
      </c>
      <c r="N4" s="56">
        <f t="shared" ref="N4" si="5">F4/F$4</f>
        <v>1</v>
      </c>
      <c r="O4" s="56">
        <f t="shared" ref="O4" si="6">G4/G$4</f>
        <v>1</v>
      </c>
      <c r="P4" s="56">
        <f t="shared" ref="P4" si="7">H4/H$4</f>
        <v>1</v>
      </c>
      <c r="Q4" s="56">
        <f t="shared" ref="Q4" si="8">I4/I$4</f>
        <v>1</v>
      </c>
      <c r="S4" s="10">
        <f>B4</f>
        <v>228</v>
      </c>
      <c r="T4" s="11">
        <f>J4</f>
        <v>1</v>
      </c>
      <c r="U4" s="1"/>
      <c r="V4" s="1"/>
      <c r="W4" s="1"/>
      <c r="X4" s="1"/>
      <c r="Y4" s="1"/>
      <c r="Z4" s="1"/>
      <c r="AA4" s="1"/>
      <c r="AB4" s="6" t="s">
        <v>104</v>
      </c>
      <c r="AC4" s="12">
        <f>MAX(U4:AA51)</f>
        <v>1.3265306122448979</v>
      </c>
    </row>
    <row r="5" spans="1:29" x14ac:dyDescent="0.25">
      <c r="A5" s="26" t="str">
        <f>'LEV007'!A4</f>
        <v>Alto</v>
      </c>
      <c r="B5" s="15">
        <f>'LEV007'!B4</f>
        <v>39</v>
      </c>
      <c r="C5" s="20">
        <f>'LEV007'!C4</f>
        <v>19</v>
      </c>
      <c r="D5" s="21">
        <f>'LEV007'!D4</f>
        <v>9</v>
      </c>
      <c r="E5" s="22">
        <f>'LEV007'!E4</f>
        <v>11</v>
      </c>
      <c r="F5" s="20">
        <f>'LEV007'!F4</f>
        <v>18</v>
      </c>
      <c r="G5" s="22">
        <f>'LEV007'!G4</f>
        <v>21</v>
      </c>
      <c r="H5" s="20">
        <f>'LEV007'!H4</f>
        <v>15</v>
      </c>
      <c r="I5" s="22">
        <f>'LEV007'!I4</f>
        <v>24</v>
      </c>
      <c r="J5" s="55">
        <f t="shared" si="1"/>
        <v>0.17105263157894737</v>
      </c>
      <c r="K5" s="60">
        <f t="shared" si="1"/>
        <v>0.17117117117117117</v>
      </c>
      <c r="L5" s="61">
        <f t="shared" si="1"/>
        <v>0.14754098360655737</v>
      </c>
      <c r="M5" s="62">
        <f t="shared" si="1"/>
        <v>0.19642857142857142</v>
      </c>
      <c r="N5" s="60">
        <f t="shared" si="1"/>
        <v>0.15</v>
      </c>
      <c r="O5" s="62">
        <f t="shared" si="1"/>
        <v>0.19444444444444445</v>
      </c>
      <c r="P5" s="60">
        <f t="shared" si="1"/>
        <v>0.14705882352941177</v>
      </c>
      <c r="Q5" s="62">
        <f t="shared" si="1"/>
        <v>0.19047619047619047</v>
      </c>
      <c r="S5" s="10">
        <f>B5</f>
        <v>39</v>
      </c>
      <c r="T5" s="11">
        <f>J5</f>
        <v>0.17105263157894737</v>
      </c>
      <c r="U5" s="43">
        <f>ABS(K5-$J5)/$J5</f>
        <v>6.9300069300066883E-4</v>
      </c>
      <c r="V5" s="44">
        <f t="shared" ref="V5:AA5" si="9">ABS(L5-$J5)/$J5</f>
        <v>0.13745271122320307</v>
      </c>
      <c r="W5" s="45">
        <f t="shared" si="9"/>
        <v>0.1483516483516483</v>
      </c>
      <c r="X5" s="43">
        <f t="shared" si="9"/>
        <v>0.12307692307692313</v>
      </c>
      <c r="Y5" s="45">
        <f t="shared" si="9"/>
        <v>0.13675213675213674</v>
      </c>
      <c r="Z5" s="43">
        <f t="shared" si="9"/>
        <v>0.14027149321266968</v>
      </c>
      <c r="AA5" s="45">
        <f t="shared" si="9"/>
        <v>0.11355311355311347</v>
      </c>
    </row>
    <row r="6" spans="1:29" x14ac:dyDescent="0.25">
      <c r="A6" s="26" t="str">
        <f>'LEV007'!A5</f>
        <v>Medio Alto</v>
      </c>
      <c r="B6" s="15">
        <f>'LEV007'!B5</f>
        <v>57</v>
      </c>
      <c r="C6" s="20">
        <f>'LEV007'!C5</f>
        <v>28</v>
      </c>
      <c r="D6" s="21">
        <f>'LEV007'!D5</f>
        <v>16</v>
      </c>
      <c r="E6" s="22">
        <f>'LEV007'!E5</f>
        <v>13</v>
      </c>
      <c r="F6" s="20">
        <f>'LEV007'!F5</f>
        <v>31</v>
      </c>
      <c r="G6" s="22">
        <f>'LEV007'!G5</f>
        <v>26</v>
      </c>
      <c r="H6" s="20">
        <f>'LEV007'!H5</f>
        <v>28</v>
      </c>
      <c r="I6" s="22">
        <f>'LEV007'!I5</f>
        <v>29</v>
      </c>
      <c r="J6" s="55">
        <f t="shared" ref="J6:J33" si="10">B6/B$4</f>
        <v>0.25</v>
      </c>
      <c r="K6" s="63">
        <f t="shared" ref="K6:K33" si="11">C6/C$4</f>
        <v>0.25225225225225223</v>
      </c>
      <c r="L6" s="56">
        <f t="shared" ref="L6:L33" si="12">D6/D$4</f>
        <v>0.26229508196721313</v>
      </c>
      <c r="M6" s="64">
        <f t="shared" ref="M6:M33" si="13">E6/E$4</f>
        <v>0.23214285714285715</v>
      </c>
      <c r="N6" s="63">
        <f t="shared" ref="N6:N33" si="14">F6/F$4</f>
        <v>0.25833333333333336</v>
      </c>
      <c r="O6" s="64">
        <f t="shared" ref="O6:O33" si="15">G6/G$4</f>
        <v>0.24074074074074073</v>
      </c>
      <c r="P6" s="63">
        <f t="shared" ref="P6:P33" si="16">H6/H$4</f>
        <v>0.27450980392156865</v>
      </c>
      <c r="Q6" s="64">
        <f t="shared" ref="Q6:Q33" si="17">I6/I$4</f>
        <v>0.23015873015873015</v>
      </c>
      <c r="S6" s="10">
        <f t="shared" ref="S6:S50" si="18">B6</f>
        <v>57</v>
      </c>
      <c r="T6" s="11">
        <f t="shared" ref="T6:T50" si="19">J6</f>
        <v>0.25</v>
      </c>
      <c r="U6" s="46">
        <f>ABS(K6-$J6)/$J6</f>
        <v>9.009009009008917E-3</v>
      </c>
      <c r="V6" s="47">
        <f t="shared" ref="V6:V7" si="20">ABS(L6-$J6)/$J6</f>
        <v>4.9180327868852514E-2</v>
      </c>
      <c r="W6" s="48">
        <f t="shared" ref="W6:W7" si="21">ABS(M6-$J6)/$J6</f>
        <v>7.1428571428571397E-2</v>
      </c>
      <c r="X6" s="46">
        <f t="shared" ref="X6:X7" si="22">ABS(N6-$J6)/$J6</f>
        <v>3.3333333333333437E-2</v>
      </c>
      <c r="Y6" s="48">
        <f t="shared" ref="Y6:Y7" si="23">ABS(O6-$J6)/$J6</f>
        <v>3.703703703703709E-2</v>
      </c>
      <c r="Z6" s="46">
        <f t="shared" ref="Z6:Z7" si="24">ABS(P6-$J6)/$J6</f>
        <v>9.8039215686274606E-2</v>
      </c>
      <c r="AA6" s="48">
        <f t="shared" ref="AA6:AA7" si="25">ABS(Q6-$J6)/$J6</f>
        <v>7.9365079365079416E-2</v>
      </c>
    </row>
    <row r="7" spans="1:29" x14ac:dyDescent="0.25">
      <c r="A7" s="26" t="str">
        <f>'LEV007'!A6</f>
        <v>Medio</v>
      </c>
      <c r="B7" s="15">
        <f>'LEV007'!B6</f>
        <v>13</v>
      </c>
      <c r="C7" s="20">
        <f>'LEV007'!C6</f>
        <v>8</v>
      </c>
      <c r="D7" s="21">
        <f>'LEV007'!D6</f>
        <v>2</v>
      </c>
      <c r="E7" s="22">
        <f>'LEV007'!E6</f>
        <v>3</v>
      </c>
      <c r="F7" s="20">
        <f>'LEV007'!F6</f>
        <v>8</v>
      </c>
      <c r="G7" s="22">
        <f>'LEV007'!G6</f>
        <v>5</v>
      </c>
      <c r="H7" s="20">
        <f>'LEV007'!H6</f>
        <v>7</v>
      </c>
      <c r="I7" s="22">
        <f>'LEV007'!I6</f>
        <v>6</v>
      </c>
      <c r="J7" s="55">
        <f t="shared" si="10"/>
        <v>5.701754385964912E-2</v>
      </c>
      <c r="K7" s="63">
        <f t="shared" si="11"/>
        <v>7.2072072072072071E-2</v>
      </c>
      <c r="L7" s="56">
        <f t="shared" si="12"/>
        <v>3.2786885245901641E-2</v>
      </c>
      <c r="M7" s="64">
        <f t="shared" si="13"/>
        <v>5.3571428571428568E-2</v>
      </c>
      <c r="N7" s="63">
        <f t="shared" si="14"/>
        <v>6.6666666666666666E-2</v>
      </c>
      <c r="O7" s="64">
        <f t="shared" si="15"/>
        <v>4.6296296296296294E-2</v>
      </c>
      <c r="P7" s="63">
        <f t="shared" si="16"/>
        <v>6.8627450980392163E-2</v>
      </c>
      <c r="Q7" s="64">
        <f t="shared" si="17"/>
        <v>4.7619047619047616E-2</v>
      </c>
      <c r="S7" s="10">
        <f t="shared" si="18"/>
        <v>13</v>
      </c>
      <c r="T7" s="11">
        <f t="shared" si="19"/>
        <v>5.701754385964912E-2</v>
      </c>
      <c r="U7" s="46">
        <f>ABS(K7-$J7)/$J7</f>
        <v>0.2640332640332641</v>
      </c>
      <c r="V7" s="47">
        <f t="shared" si="20"/>
        <v>0.42496847414880196</v>
      </c>
      <c r="W7" s="48">
        <f t="shared" si="21"/>
        <v>6.043956043956044E-2</v>
      </c>
      <c r="X7" s="46">
        <f t="shared" si="22"/>
        <v>0.16923076923076927</v>
      </c>
      <c r="Y7" s="48">
        <f t="shared" si="23"/>
        <v>0.18803418803418803</v>
      </c>
      <c r="Z7" s="46">
        <f t="shared" si="24"/>
        <v>0.20361990950226261</v>
      </c>
      <c r="AA7" s="48">
        <f t="shared" si="25"/>
        <v>0.16483516483516483</v>
      </c>
    </row>
    <row r="8" spans="1:29" x14ac:dyDescent="0.25">
      <c r="A8" s="26" t="str">
        <f>'LEV007'!A7</f>
        <v>Medio Bajo</v>
      </c>
      <c r="B8" s="15">
        <f>'LEV007'!B7</f>
        <v>30</v>
      </c>
      <c r="C8" s="20">
        <f>'LEV007'!C7</f>
        <v>14</v>
      </c>
      <c r="D8" s="21">
        <f>'LEV007'!D7</f>
        <v>9</v>
      </c>
      <c r="E8" s="22">
        <f>'LEV007'!E7</f>
        <v>7</v>
      </c>
      <c r="F8" s="20">
        <f>'LEV007'!F7</f>
        <v>16</v>
      </c>
      <c r="G8" s="22">
        <f>'LEV007'!G7</f>
        <v>14</v>
      </c>
      <c r="H8" s="20">
        <f>'LEV007'!H7</f>
        <v>13</v>
      </c>
      <c r="I8" s="22">
        <f>'LEV007'!I7</f>
        <v>17</v>
      </c>
      <c r="J8" s="55">
        <f t="shared" si="10"/>
        <v>0.13157894736842105</v>
      </c>
      <c r="K8" s="63">
        <f t="shared" si="11"/>
        <v>0.12612612612612611</v>
      </c>
      <c r="L8" s="56">
        <f t="shared" si="12"/>
        <v>0.14754098360655737</v>
      </c>
      <c r="M8" s="64">
        <f t="shared" si="13"/>
        <v>0.125</v>
      </c>
      <c r="N8" s="63">
        <f t="shared" si="14"/>
        <v>0.13333333333333333</v>
      </c>
      <c r="O8" s="64">
        <f t="shared" si="15"/>
        <v>0.12962962962962962</v>
      </c>
      <c r="P8" s="63">
        <f t="shared" si="16"/>
        <v>0.12745098039215685</v>
      </c>
      <c r="Q8" s="64">
        <f t="shared" si="17"/>
        <v>0.13492063492063491</v>
      </c>
      <c r="S8" s="10">
        <f t="shared" si="18"/>
        <v>30</v>
      </c>
      <c r="T8" s="11">
        <f t="shared" si="19"/>
        <v>0.13157894736842105</v>
      </c>
      <c r="U8" s="46">
        <f t="shared" ref="U8:U15" si="26">ABS(K8-$J8)/$J8</f>
        <v>4.1441441441441476E-2</v>
      </c>
      <c r="V8" s="47">
        <f t="shared" ref="V8:V15" si="27">ABS(L8-$J8)/$J8</f>
        <v>0.12131147540983611</v>
      </c>
      <c r="W8" s="48">
        <f t="shared" ref="W8:W15" si="28">ABS(M8-$J8)/$J8</f>
        <v>4.9999999999999947E-2</v>
      </c>
      <c r="X8" s="46">
        <f t="shared" ref="X8:X15" si="29">ABS(N8-$J8)/$J8</f>
        <v>1.3333333333333376E-2</v>
      </c>
      <c r="Y8" s="48">
        <f t="shared" ref="Y8:Y15" si="30">ABS(O8-$J8)/$J8</f>
        <v>1.4814814814814815E-2</v>
      </c>
      <c r="Z8" s="46">
        <f t="shared" ref="Z8:Z15" si="31">ABS(P8-$J8)/$J8</f>
        <v>3.1372549019607857E-2</v>
      </c>
      <c r="AA8" s="48">
        <f t="shared" ref="AA8:AA15" si="32">ABS(Q8-$J8)/$J8</f>
        <v>2.5396825396825397E-2</v>
      </c>
    </row>
    <row r="9" spans="1:29" x14ac:dyDescent="0.25">
      <c r="A9" s="26" t="str">
        <f>'LEV007'!A8</f>
        <v>Bajo</v>
      </c>
      <c r="B9" s="15">
        <f>'LEV007'!B8</f>
        <v>89</v>
      </c>
      <c r="C9" s="20">
        <f>'LEV007'!C8</f>
        <v>42</v>
      </c>
      <c r="D9" s="21">
        <f>'LEV007'!D8</f>
        <v>25</v>
      </c>
      <c r="E9" s="22">
        <f>'LEV007'!E8</f>
        <v>22</v>
      </c>
      <c r="F9" s="20">
        <f>'LEV007'!F8</f>
        <v>47</v>
      </c>
      <c r="G9" s="22">
        <f>'LEV007'!G8</f>
        <v>42</v>
      </c>
      <c r="H9" s="20">
        <f>'LEV007'!H8</f>
        <v>39</v>
      </c>
      <c r="I9" s="22">
        <f>'LEV007'!I8</f>
        <v>50</v>
      </c>
      <c r="J9" s="55">
        <f t="shared" si="10"/>
        <v>0.39035087719298245</v>
      </c>
      <c r="K9" s="63">
        <f t="shared" si="11"/>
        <v>0.3783783783783784</v>
      </c>
      <c r="L9" s="56">
        <f t="shared" si="12"/>
        <v>0.4098360655737705</v>
      </c>
      <c r="M9" s="64">
        <f t="shared" si="13"/>
        <v>0.39285714285714285</v>
      </c>
      <c r="N9" s="63">
        <f t="shared" si="14"/>
        <v>0.39166666666666666</v>
      </c>
      <c r="O9" s="64">
        <f t="shared" si="15"/>
        <v>0.3888888888888889</v>
      </c>
      <c r="P9" s="63">
        <f t="shared" si="16"/>
        <v>0.38235294117647056</v>
      </c>
      <c r="Q9" s="64">
        <f t="shared" si="17"/>
        <v>0.3968253968253968</v>
      </c>
      <c r="S9" s="10">
        <f t="shared" si="18"/>
        <v>89</v>
      </c>
      <c r="T9" s="11">
        <f t="shared" si="19"/>
        <v>0.39035087719298245</v>
      </c>
      <c r="U9" s="46">
        <f t="shared" si="26"/>
        <v>3.0671120558760936E-2</v>
      </c>
      <c r="V9" s="47">
        <f t="shared" si="27"/>
        <v>4.9917111806962657E-2</v>
      </c>
      <c r="W9" s="48">
        <f t="shared" si="28"/>
        <v>6.420545746388443E-3</v>
      </c>
      <c r="X9" s="46">
        <f t="shared" si="29"/>
        <v>3.3707865168539431E-3</v>
      </c>
      <c r="Y9" s="48">
        <f t="shared" si="30"/>
        <v>3.7453183520598896E-3</v>
      </c>
      <c r="Z9" s="46">
        <f t="shared" si="31"/>
        <v>2.0489094514210226E-2</v>
      </c>
      <c r="AA9" s="48">
        <f t="shared" si="32"/>
        <v>1.6586409844836773E-2</v>
      </c>
    </row>
    <row r="10" spans="1:29" x14ac:dyDescent="0.25">
      <c r="A10" s="26" t="str">
        <f>'LEV007'!A9</f>
        <v>0-5m</v>
      </c>
      <c r="B10" s="15">
        <f>'LEV007'!B9</f>
        <v>38</v>
      </c>
      <c r="C10" s="20">
        <f>'LEV007'!C9</f>
        <v>17</v>
      </c>
      <c r="D10" s="21">
        <f>'LEV007'!D9</f>
        <v>15</v>
      </c>
      <c r="E10" s="22">
        <f>'LEV007'!E9</f>
        <v>6</v>
      </c>
      <c r="F10" s="20">
        <f>'LEV007'!F9</f>
        <v>17</v>
      </c>
      <c r="G10" s="22">
        <f>'LEV007'!G9</f>
        <v>21</v>
      </c>
      <c r="H10" s="20">
        <f>'LEV007'!H9</f>
        <v>11</v>
      </c>
      <c r="I10" s="22">
        <f>'LEV007'!I9</f>
        <v>27</v>
      </c>
      <c r="J10" s="55">
        <f t="shared" si="10"/>
        <v>0.16666666666666666</v>
      </c>
      <c r="K10" s="63">
        <f t="shared" si="11"/>
        <v>0.15315315315315314</v>
      </c>
      <c r="L10" s="56">
        <f t="shared" si="12"/>
        <v>0.24590163934426229</v>
      </c>
      <c r="M10" s="64">
        <f t="shared" si="13"/>
        <v>0.10714285714285714</v>
      </c>
      <c r="N10" s="63">
        <f t="shared" si="14"/>
        <v>0.14166666666666666</v>
      </c>
      <c r="O10" s="64">
        <f t="shared" si="15"/>
        <v>0.19444444444444445</v>
      </c>
      <c r="P10" s="63">
        <f t="shared" si="16"/>
        <v>0.10784313725490197</v>
      </c>
      <c r="Q10" s="64">
        <f t="shared" si="17"/>
        <v>0.21428571428571427</v>
      </c>
      <c r="S10" s="10">
        <f t="shared" si="18"/>
        <v>38</v>
      </c>
      <c r="T10" s="11">
        <f t="shared" si="19"/>
        <v>0.16666666666666666</v>
      </c>
      <c r="U10" s="46">
        <f t="shared" si="26"/>
        <v>8.1081081081081086E-2</v>
      </c>
      <c r="V10" s="47">
        <f t="shared" si="27"/>
        <v>0.4754098360655738</v>
      </c>
      <c r="W10" s="48">
        <f t="shared" si="28"/>
        <v>0.35714285714285715</v>
      </c>
      <c r="X10" s="46">
        <f t="shared" si="29"/>
        <v>0.14999999999999997</v>
      </c>
      <c r="Y10" s="48">
        <f t="shared" si="30"/>
        <v>0.16666666666666674</v>
      </c>
      <c r="Z10" s="46">
        <f t="shared" si="31"/>
        <v>0.35294117647058815</v>
      </c>
      <c r="AA10" s="48">
        <f t="shared" si="32"/>
        <v>0.2857142857142857</v>
      </c>
    </row>
    <row r="11" spans="1:29" x14ac:dyDescent="0.25">
      <c r="A11" s="26" t="str">
        <f>'LEV007'!A10</f>
        <v>6-11m</v>
      </c>
      <c r="B11" s="15">
        <f>'LEV007'!B10</f>
        <v>62</v>
      </c>
      <c r="C11" s="20">
        <f>'LEV007'!C10</f>
        <v>33</v>
      </c>
      <c r="D11" s="21">
        <f>'LEV007'!D10</f>
        <v>16</v>
      </c>
      <c r="E11" s="22">
        <f>'LEV007'!E10</f>
        <v>13</v>
      </c>
      <c r="F11" s="20">
        <f>'LEV007'!F10</f>
        <v>33</v>
      </c>
      <c r="G11" s="22">
        <f>'LEV007'!G10</f>
        <v>29</v>
      </c>
      <c r="H11" s="20">
        <f>'LEV007'!H10</f>
        <v>27</v>
      </c>
      <c r="I11" s="22">
        <f>'LEV007'!I10</f>
        <v>35</v>
      </c>
      <c r="J11" s="55">
        <f t="shared" si="10"/>
        <v>0.27192982456140352</v>
      </c>
      <c r="K11" s="63">
        <f t="shared" si="11"/>
        <v>0.29729729729729731</v>
      </c>
      <c r="L11" s="56">
        <f t="shared" si="12"/>
        <v>0.26229508196721313</v>
      </c>
      <c r="M11" s="64">
        <f t="shared" si="13"/>
        <v>0.23214285714285715</v>
      </c>
      <c r="N11" s="63">
        <f t="shared" si="14"/>
        <v>0.27500000000000002</v>
      </c>
      <c r="O11" s="64">
        <f t="shared" si="15"/>
        <v>0.26851851851851855</v>
      </c>
      <c r="P11" s="63">
        <f t="shared" si="16"/>
        <v>0.26470588235294118</v>
      </c>
      <c r="Q11" s="64">
        <f t="shared" si="17"/>
        <v>0.27777777777777779</v>
      </c>
      <c r="S11" s="10">
        <f t="shared" si="18"/>
        <v>62</v>
      </c>
      <c r="T11" s="11">
        <f t="shared" si="19"/>
        <v>0.27192982456140352</v>
      </c>
      <c r="U11" s="46">
        <f t="shared" si="26"/>
        <v>9.3286835222319106E-2</v>
      </c>
      <c r="V11" s="47">
        <f t="shared" si="27"/>
        <v>3.5430988894764669E-2</v>
      </c>
      <c r="W11" s="48">
        <f t="shared" si="28"/>
        <v>0.14631336405529954</v>
      </c>
      <c r="X11" s="46">
        <f t="shared" si="29"/>
        <v>1.1290322580645195E-2</v>
      </c>
      <c r="Y11" s="48">
        <f t="shared" si="30"/>
        <v>1.2544802867383461E-2</v>
      </c>
      <c r="Z11" s="46">
        <f t="shared" si="31"/>
        <v>2.6565464895635708E-2</v>
      </c>
      <c r="AA11" s="48">
        <f t="shared" si="32"/>
        <v>2.150537634408602E-2</v>
      </c>
    </row>
    <row r="12" spans="1:29" x14ac:dyDescent="0.25">
      <c r="A12" s="26" t="str">
        <f>'LEV007'!A11</f>
        <v>12-17m</v>
      </c>
      <c r="B12" s="15">
        <f>'LEV007'!B11</f>
        <v>79</v>
      </c>
      <c r="C12" s="20">
        <f>'LEV007'!C11</f>
        <v>36</v>
      </c>
      <c r="D12" s="21">
        <f>'LEV007'!D11</f>
        <v>19</v>
      </c>
      <c r="E12" s="22">
        <f>'LEV007'!E11</f>
        <v>24</v>
      </c>
      <c r="F12" s="20">
        <f>'LEV007'!F11</f>
        <v>47</v>
      </c>
      <c r="G12" s="22">
        <f>'LEV007'!G11</f>
        <v>32</v>
      </c>
      <c r="H12" s="20">
        <f>'LEV007'!H11</f>
        <v>41</v>
      </c>
      <c r="I12" s="22">
        <f>'LEV007'!I11</f>
        <v>38</v>
      </c>
      <c r="J12" s="55">
        <f t="shared" si="10"/>
        <v>0.34649122807017546</v>
      </c>
      <c r="K12" s="63">
        <f t="shared" si="11"/>
        <v>0.32432432432432434</v>
      </c>
      <c r="L12" s="56">
        <f t="shared" si="12"/>
        <v>0.31147540983606559</v>
      </c>
      <c r="M12" s="64">
        <f t="shared" si="13"/>
        <v>0.42857142857142855</v>
      </c>
      <c r="N12" s="63">
        <f t="shared" si="14"/>
        <v>0.39166666666666666</v>
      </c>
      <c r="O12" s="64">
        <f t="shared" si="15"/>
        <v>0.29629629629629628</v>
      </c>
      <c r="P12" s="63">
        <f t="shared" si="16"/>
        <v>0.40196078431372551</v>
      </c>
      <c r="Q12" s="64">
        <f t="shared" si="17"/>
        <v>0.30158730158730157</v>
      </c>
      <c r="S12" s="10">
        <f t="shared" si="18"/>
        <v>79</v>
      </c>
      <c r="T12" s="11">
        <f t="shared" si="19"/>
        <v>0.34649122807017546</v>
      </c>
      <c r="U12" s="46">
        <f t="shared" si="26"/>
        <v>6.3975367772836134E-2</v>
      </c>
      <c r="V12" s="47">
        <f t="shared" si="27"/>
        <v>0.10105831085287406</v>
      </c>
      <c r="W12" s="48">
        <f t="shared" si="28"/>
        <v>0.23688969258589496</v>
      </c>
      <c r="X12" s="46">
        <f t="shared" si="29"/>
        <v>0.13037974683544296</v>
      </c>
      <c r="Y12" s="48">
        <f t="shared" si="30"/>
        <v>0.1448663853727146</v>
      </c>
      <c r="Z12" s="46">
        <f t="shared" si="31"/>
        <v>0.1600893521965748</v>
      </c>
      <c r="AA12" s="48">
        <f t="shared" si="32"/>
        <v>0.12959614225437022</v>
      </c>
    </row>
    <row r="13" spans="1:29" x14ac:dyDescent="0.25">
      <c r="A13" s="26" t="str">
        <f>'LEV007'!A12</f>
        <v>18-23m</v>
      </c>
      <c r="B13" s="15">
        <f>'LEV007'!B12</f>
        <v>48</v>
      </c>
      <c r="C13" s="20">
        <f>'LEV007'!C12</f>
        <v>24</v>
      </c>
      <c r="D13" s="21">
        <f>'LEV007'!D12</f>
        <v>11</v>
      </c>
      <c r="E13" s="22">
        <f>'LEV007'!E12</f>
        <v>13</v>
      </c>
      <c r="F13" s="20">
        <f>'LEV007'!F12</f>
        <v>23</v>
      </c>
      <c r="G13" s="22">
        <f>'LEV007'!G12</f>
        <v>25</v>
      </c>
      <c r="H13" s="20">
        <f>'LEV007'!H12</f>
        <v>22</v>
      </c>
      <c r="I13" s="22">
        <f>'LEV007'!I12</f>
        <v>26</v>
      </c>
      <c r="J13" s="55">
        <f t="shared" si="10"/>
        <v>0.21052631578947367</v>
      </c>
      <c r="K13" s="63">
        <f t="shared" si="11"/>
        <v>0.21621621621621623</v>
      </c>
      <c r="L13" s="56">
        <f t="shared" si="12"/>
        <v>0.18032786885245902</v>
      </c>
      <c r="M13" s="64">
        <f t="shared" si="13"/>
        <v>0.23214285714285715</v>
      </c>
      <c r="N13" s="63">
        <f t="shared" si="14"/>
        <v>0.19166666666666668</v>
      </c>
      <c r="O13" s="64">
        <f t="shared" si="15"/>
        <v>0.23148148148148148</v>
      </c>
      <c r="P13" s="63">
        <f t="shared" si="16"/>
        <v>0.21568627450980393</v>
      </c>
      <c r="Q13" s="64">
        <f t="shared" si="17"/>
        <v>0.20634920634920634</v>
      </c>
      <c r="S13" s="10">
        <f t="shared" si="18"/>
        <v>48</v>
      </c>
      <c r="T13" s="11">
        <f t="shared" si="19"/>
        <v>0.21052631578947367</v>
      </c>
      <c r="U13" s="46">
        <f t="shared" si="26"/>
        <v>2.702702702702714E-2</v>
      </c>
      <c r="V13" s="47">
        <f t="shared" si="27"/>
        <v>0.14344262295081961</v>
      </c>
      <c r="W13" s="48">
        <f t="shared" si="28"/>
        <v>0.10267857142857152</v>
      </c>
      <c r="X13" s="46">
        <f t="shared" si="29"/>
        <v>8.9583333333333223E-2</v>
      </c>
      <c r="Y13" s="48">
        <f t="shared" si="30"/>
        <v>9.9537037037037104E-2</v>
      </c>
      <c r="Z13" s="46">
        <f t="shared" si="31"/>
        <v>2.4509803921568735E-2</v>
      </c>
      <c r="AA13" s="48">
        <f t="shared" si="32"/>
        <v>1.984126984126984E-2</v>
      </c>
    </row>
    <row r="14" spans="1:29" x14ac:dyDescent="0.25">
      <c r="A14" s="26" t="str">
        <f>'LEV007'!A13</f>
        <v>M</v>
      </c>
      <c r="B14" s="15">
        <f>'LEV007'!B13</f>
        <v>112</v>
      </c>
      <c r="C14" s="20">
        <f>'LEV007'!C13</f>
        <v>55</v>
      </c>
      <c r="D14" s="21">
        <f>'LEV007'!D13</f>
        <v>27</v>
      </c>
      <c r="E14" s="22">
        <f>'LEV007'!E13</f>
        <v>30</v>
      </c>
      <c r="F14" s="20">
        <f>'LEV007'!F13</f>
        <v>57</v>
      </c>
      <c r="G14" s="22">
        <f>'LEV007'!G13</f>
        <v>55</v>
      </c>
      <c r="H14" s="20">
        <f>'LEV007'!H13</f>
        <v>46</v>
      </c>
      <c r="I14" s="22">
        <f>'LEV007'!I13</f>
        <v>66</v>
      </c>
      <c r="J14" s="55">
        <f t="shared" si="10"/>
        <v>0.49122807017543857</v>
      </c>
      <c r="K14" s="63">
        <f t="shared" si="11"/>
        <v>0.49549549549549549</v>
      </c>
      <c r="L14" s="56">
        <f t="shared" si="12"/>
        <v>0.44262295081967212</v>
      </c>
      <c r="M14" s="64">
        <f t="shared" si="13"/>
        <v>0.5357142857142857</v>
      </c>
      <c r="N14" s="63">
        <f t="shared" si="14"/>
        <v>0.47499999999999998</v>
      </c>
      <c r="O14" s="64">
        <f t="shared" si="15"/>
        <v>0.5092592592592593</v>
      </c>
      <c r="P14" s="63">
        <f t="shared" si="16"/>
        <v>0.45098039215686275</v>
      </c>
      <c r="Q14" s="64">
        <f t="shared" si="17"/>
        <v>0.52380952380952384</v>
      </c>
      <c r="S14" s="10">
        <f t="shared" si="18"/>
        <v>112</v>
      </c>
      <c r="T14" s="11">
        <f t="shared" si="19"/>
        <v>0.49122807017543857</v>
      </c>
      <c r="U14" s="46">
        <f t="shared" si="26"/>
        <v>8.6872586872587237E-3</v>
      </c>
      <c r="V14" s="47">
        <f t="shared" si="27"/>
        <v>9.8946135831381704E-2</v>
      </c>
      <c r="W14" s="48">
        <f t="shared" si="28"/>
        <v>9.056122448979595E-2</v>
      </c>
      <c r="X14" s="46">
        <f t="shared" si="29"/>
        <v>3.3035714285714279E-2</v>
      </c>
      <c r="Y14" s="48">
        <f t="shared" si="30"/>
        <v>3.6706349206349347E-2</v>
      </c>
      <c r="Z14" s="46">
        <f t="shared" si="31"/>
        <v>8.1932773109243628E-2</v>
      </c>
      <c r="AA14" s="48">
        <f t="shared" si="32"/>
        <v>6.6326530612245013E-2</v>
      </c>
    </row>
    <row r="15" spans="1:29" x14ac:dyDescent="0.25">
      <c r="A15" s="26" t="str">
        <f>'LEV007'!A14</f>
        <v>F</v>
      </c>
      <c r="B15" s="15">
        <f>'LEV007'!B14</f>
        <v>116</v>
      </c>
      <c r="C15" s="20">
        <f>'LEV007'!C14</f>
        <v>56</v>
      </c>
      <c r="D15" s="21">
        <f>'LEV007'!D14</f>
        <v>34</v>
      </c>
      <c r="E15" s="22">
        <f>'LEV007'!E14</f>
        <v>26</v>
      </c>
      <c r="F15" s="20">
        <f>'LEV007'!F14</f>
        <v>63</v>
      </c>
      <c r="G15" s="22">
        <f>'LEV007'!G14</f>
        <v>53</v>
      </c>
      <c r="H15" s="20">
        <f>'LEV007'!H14</f>
        <v>56</v>
      </c>
      <c r="I15" s="22">
        <f>'LEV007'!I14</f>
        <v>60</v>
      </c>
      <c r="J15" s="55">
        <f t="shared" si="10"/>
        <v>0.50877192982456143</v>
      </c>
      <c r="K15" s="63">
        <f t="shared" si="11"/>
        <v>0.50450450450450446</v>
      </c>
      <c r="L15" s="56">
        <f t="shared" si="12"/>
        <v>0.55737704918032782</v>
      </c>
      <c r="M15" s="64">
        <f t="shared" si="13"/>
        <v>0.4642857142857143</v>
      </c>
      <c r="N15" s="63">
        <f t="shared" si="14"/>
        <v>0.52500000000000002</v>
      </c>
      <c r="O15" s="64">
        <f t="shared" si="15"/>
        <v>0.49074074074074076</v>
      </c>
      <c r="P15" s="63">
        <f t="shared" si="16"/>
        <v>0.5490196078431373</v>
      </c>
      <c r="Q15" s="64">
        <f t="shared" si="17"/>
        <v>0.47619047619047616</v>
      </c>
      <c r="S15" s="10">
        <f t="shared" si="18"/>
        <v>116</v>
      </c>
      <c r="T15" s="11">
        <f t="shared" si="19"/>
        <v>0.50877192982456143</v>
      </c>
      <c r="U15" s="46">
        <f t="shared" si="26"/>
        <v>8.3876980428706002E-3</v>
      </c>
      <c r="V15" s="47">
        <f t="shared" si="27"/>
        <v>9.5534200113058076E-2</v>
      </c>
      <c r="W15" s="48">
        <f t="shared" si="28"/>
        <v>8.7438423645320215E-2</v>
      </c>
      <c r="X15" s="46">
        <f t="shared" si="29"/>
        <v>3.1896551724137918E-2</v>
      </c>
      <c r="Y15" s="48">
        <f t="shared" si="30"/>
        <v>3.5440613026819945E-2</v>
      </c>
      <c r="Z15" s="46">
        <f t="shared" si="31"/>
        <v>7.9107505070993955E-2</v>
      </c>
      <c r="AA15" s="48">
        <f t="shared" si="32"/>
        <v>6.4039408866995176E-2</v>
      </c>
    </row>
    <row r="16" spans="1:29" x14ac:dyDescent="0.25">
      <c r="A16" s="26" t="str">
        <f>'LEV007'!A15</f>
        <v>TE &lt;-3]</v>
      </c>
      <c r="B16" s="15">
        <f>'LEV007'!B15</f>
        <v>4</v>
      </c>
      <c r="C16" s="20">
        <f>'LEV007'!C15</f>
        <v>2</v>
      </c>
      <c r="D16" s="21">
        <f>'LEV007'!D15</f>
        <v>2</v>
      </c>
      <c r="E16" s="22">
        <f>'LEV007'!E15</f>
        <v>0</v>
      </c>
      <c r="F16" s="20">
        <f>'LEV007'!F15</f>
        <v>0</v>
      </c>
      <c r="G16" s="22">
        <f>'LEV007'!G15</f>
        <v>4</v>
      </c>
      <c r="H16" s="20">
        <f>'LEV007'!H15</f>
        <v>1</v>
      </c>
      <c r="I16" s="22">
        <f>'LEV007'!I15</f>
        <v>3</v>
      </c>
      <c r="J16" s="55">
        <f t="shared" si="10"/>
        <v>1.7543859649122806E-2</v>
      </c>
      <c r="K16" s="63">
        <f t="shared" si="11"/>
        <v>1.8018018018018018E-2</v>
      </c>
      <c r="L16" s="56">
        <f t="shared" si="12"/>
        <v>3.2786885245901641E-2</v>
      </c>
      <c r="M16" s="64">
        <f t="shared" si="13"/>
        <v>0</v>
      </c>
      <c r="N16" s="63">
        <f t="shared" si="14"/>
        <v>0</v>
      </c>
      <c r="O16" s="64">
        <f t="shared" si="15"/>
        <v>3.7037037037037035E-2</v>
      </c>
      <c r="P16" s="63">
        <f t="shared" si="16"/>
        <v>9.8039215686274508E-3</v>
      </c>
      <c r="Q16" s="64">
        <f t="shared" si="17"/>
        <v>2.3809523809523808E-2</v>
      </c>
      <c r="S16" s="10">
        <f t="shared" si="18"/>
        <v>4</v>
      </c>
      <c r="T16" s="11">
        <f t="shared" si="19"/>
        <v>1.7543859649122806E-2</v>
      </c>
      <c r="U16" s="46"/>
      <c r="V16" s="47"/>
      <c r="W16" s="48"/>
      <c r="X16" s="46"/>
      <c r="Y16" s="48"/>
      <c r="Z16" s="46"/>
      <c r="AA16" s="48"/>
    </row>
    <row r="17" spans="1:27" x14ac:dyDescent="0.25">
      <c r="A17" s="26" t="str">
        <f>'LEV007'!A16</f>
        <v>TE &lt;-3,-2]</v>
      </c>
      <c r="B17" s="15">
        <f>'LEV007'!B16</f>
        <v>14</v>
      </c>
      <c r="C17" s="20">
        <f>'LEV007'!C16</f>
        <v>6</v>
      </c>
      <c r="D17" s="21">
        <f>'LEV007'!D16</f>
        <v>0</v>
      </c>
      <c r="E17" s="22">
        <f>'LEV007'!E16</f>
        <v>8</v>
      </c>
      <c r="F17" s="20">
        <f>'LEV007'!F16</f>
        <v>8</v>
      </c>
      <c r="G17" s="22">
        <f>'LEV007'!G16</f>
        <v>6</v>
      </c>
      <c r="H17" s="20">
        <f>'LEV007'!H16</f>
        <v>5</v>
      </c>
      <c r="I17" s="22">
        <f>'LEV007'!I16</f>
        <v>9</v>
      </c>
      <c r="J17" s="55">
        <f t="shared" si="10"/>
        <v>6.1403508771929821E-2</v>
      </c>
      <c r="K17" s="63">
        <f t="shared" si="11"/>
        <v>5.4054054054054057E-2</v>
      </c>
      <c r="L17" s="56">
        <f t="shared" si="12"/>
        <v>0</v>
      </c>
      <c r="M17" s="64">
        <f t="shared" si="13"/>
        <v>0.14285714285714285</v>
      </c>
      <c r="N17" s="63">
        <f t="shared" si="14"/>
        <v>6.6666666666666666E-2</v>
      </c>
      <c r="O17" s="64">
        <f t="shared" si="15"/>
        <v>5.5555555555555552E-2</v>
      </c>
      <c r="P17" s="63">
        <f t="shared" si="16"/>
        <v>4.9019607843137254E-2</v>
      </c>
      <c r="Q17" s="64">
        <f t="shared" si="17"/>
        <v>7.1428571428571425E-2</v>
      </c>
      <c r="S17" s="10">
        <f t="shared" si="18"/>
        <v>14</v>
      </c>
      <c r="T17" s="11">
        <f t="shared" si="19"/>
        <v>6.1403508771929821E-2</v>
      </c>
      <c r="U17" s="46">
        <f>ABS(K17-$J17)/$J17</f>
        <v>0.11969111969111959</v>
      </c>
      <c r="V17" s="47">
        <f t="shared" ref="V17" si="33">ABS(L17-$J17)/$J17</f>
        <v>1</v>
      </c>
      <c r="W17" s="48">
        <f t="shared" ref="W17" si="34">ABS(M17-$J17)/$J17</f>
        <v>1.3265306122448979</v>
      </c>
      <c r="X17" s="46">
        <f t="shared" ref="X17" si="35">ABS(N17-$J17)/$J17</f>
        <v>8.5714285714285757E-2</v>
      </c>
      <c r="Y17" s="48">
        <f t="shared" ref="Y17" si="36">ABS(O17-$J17)/$J17</f>
        <v>9.5238095238095233E-2</v>
      </c>
      <c r="Z17" s="46">
        <f t="shared" ref="Z17" si="37">ABS(P17-$J17)/$J17</f>
        <v>0.20168067226890754</v>
      </c>
      <c r="AA17" s="48">
        <f t="shared" ref="AA17" si="38">ABS(Q17-$J17)/$J17</f>
        <v>0.16326530612244897</v>
      </c>
    </row>
    <row r="18" spans="1:27" x14ac:dyDescent="0.25">
      <c r="A18" s="26" t="str">
        <f>'LEV007'!A17</f>
        <v>TE &lt;-2,-1]</v>
      </c>
      <c r="B18" s="15">
        <f>'LEV007'!B17</f>
        <v>67</v>
      </c>
      <c r="C18" s="20">
        <f>'LEV007'!C17</f>
        <v>29</v>
      </c>
      <c r="D18" s="21">
        <f>'LEV007'!D17</f>
        <v>21</v>
      </c>
      <c r="E18" s="22">
        <f>'LEV007'!E17</f>
        <v>17</v>
      </c>
      <c r="F18" s="20">
        <f>'LEV007'!F17</f>
        <v>35</v>
      </c>
      <c r="G18" s="22">
        <f>'LEV007'!G17</f>
        <v>32</v>
      </c>
      <c r="H18" s="20">
        <f>'LEV007'!H17</f>
        <v>31</v>
      </c>
      <c r="I18" s="22">
        <f>'LEV007'!I17</f>
        <v>36</v>
      </c>
      <c r="J18" s="55">
        <f t="shared" si="10"/>
        <v>0.29385964912280704</v>
      </c>
      <c r="K18" s="63">
        <f t="shared" si="11"/>
        <v>0.26126126126126126</v>
      </c>
      <c r="L18" s="56">
        <f t="shared" si="12"/>
        <v>0.34426229508196721</v>
      </c>
      <c r="M18" s="64">
        <f t="shared" si="13"/>
        <v>0.30357142857142855</v>
      </c>
      <c r="N18" s="63">
        <f t="shared" si="14"/>
        <v>0.29166666666666669</v>
      </c>
      <c r="O18" s="64">
        <f t="shared" si="15"/>
        <v>0.29629629629629628</v>
      </c>
      <c r="P18" s="63">
        <f t="shared" si="16"/>
        <v>0.30392156862745096</v>
      </c>
      <c r="Q18" s="64">
        <f t="shared" si="17"/>
        <v>0.2857142857142857</v>
      </c>
      <c r="S18" s="10">
        <f t="shared" si="18"/>
        <v>67</v>
      </c>
      <c r="T18" s="11">
        <f t="shared" ref="T18:T19" si="39">J18</f>
        <v>0.29385964912280704</v>
      </c>
      <c r="U18" s="46">
        <f>ABS(K18-$J18)/$J18</f>
        <v>0.11093182734973789</v>
      </c>
      <c r="V18" s="47">
        <f t="shared" ref="V18:V19" si="40">ABS(L18-$J18)/$J18</f>
        <v>0.17151945192072413</v>
      </c>
      <c r="W18" s="48">
        <f t="shared" ref="W18:W19" si="41">ABS(M18-$J18)/$J18</f>
        <v>3.3049040511726906E-2</v>
      </c>
      <c r="X18" s="46">
        <f t="shared" ref="X18:X19" si="42">ABS(N18-$J18)/$J18</f>
        <v>7.4626865671642015E-3</v>
      </c>
      <c r="Y18" s="48">
        <f t="shared" ref="Y18:Y19" si="43">ABS(O18-$J18)/$J18</f>
        <v>8.291873963515611E-3</v>
      </c>
      <c r="Z18" s="46">
        <f t="shared" ref="Z18:Z19" si="44">ABS(P18-$J18)/$J18</f>
        <v>3.4240561896400179E-2</v>
      </c>
      <c r="AA18" s="48">
        <f t="shared" ref="AA18:AA19" si="45">ABS(Q18-$J18)/$J18</f>
        <v>2.7718550106609945E-2</v>
      </c>
    </row>
    <row r="19" spans="1:27" x14ac:dyDescent="0.25">
      <c r="A19" s="26" t="str">
        <f>'LEV007'!A18</f>
        <v>TE &lt;-1,1&gt;</v>
      </c>
      <c r="B19" s="15">
        <f>'LEV007'!B18</f>
        <v>126</v>
      </c>
      <c r="C19" s="20">
        <f>'LEV007'!C18</f>
        <v>63</v>
      </c>
      <c r="D19" s="21">
        <f>'LEV007'!D18</f>
        <v>34</v>
      </c>
      <c r="E19" s="22">
        <f>'LEV007'!E18</f>
        <v>29</v>
      </c>
      <c r="F19" s="20">
        <f>'LEV007'!F18</f>
        <v>69</v>
      </c>
      <c r="G19" s="22">
        <f>'LEV007'!G18</f>
        <v>57</v>
      </c>
      <c r="H19" s="20">
        <f>'LEV007'!H18</f>
        <v>59</v>
      </c>
      <c r="I19" s="22">
        <f>'LEV007'!I18</f>
        <v>67</v>
      </c>
      <c r="J19" s="55">
        <f t="shared" si="10"/>
        <v>0.55263157894736847</v>
      </c>
      <c r="K19" s="63">
        <f t="shared" si="11"/>
        <v>0.56756756756756754</v>
      </c>
      <c r="L19" s="56">
        <f t="shared" si="12"/>
        <v>0.55737704918032782</v>
      </c>
      <c r="M19" s="64">
        <f t="shared" si="13"/>
        <v>0.5178571428571429</v>
      </c>
      <c r="N19" s="63">
        <f t="shared" si="14"/>
        <v>0.57499999999999996</v>
      </c>
      <c r="O19" s="64">
        <f t="shared" si="15"/>
        <v>0.52777777777777779</v>
      </c>
      <c r="P19" s="63">
        <f t="shared" si="16"/>
        <v>0.57843137254901966</v>
      </c>
      <c r="Q19" s="64">
        <f t="shared" si="17"/>
        <v>0.53174603174603174</v>
      </c>
      <c r="S19" s="10">
        <f t="shared" si="18"/>
        <v>126</v>
      </c>
      <c r="T19" s="11">
        <f t="shared" si="39"/>
        <v>0.55263157894736847</v>
      </c>
      <c r="U19" s="46">
        <f>ABS(K19-$J19)/$J19</f>
        <v>2.7027027027026886E-2</v>
      </c>
      <c r="V19" s="47">
        <f t="shared" si="40"/>
        <v>8.5870413739264385E-3</v>
      </c>
      <c r="W19" s="48">
        <f t="shared" si="41"/>
        <v>6.2925170068027211E-2</v>
      </c>
      <c r="X19" s="46">
        <f t="shared" si="42"/>
        <v>4.0476190476190298E-2</v>
      </c>
      <c r="Y19" s="48">
        <f t="shared" si="43"/>
        <v>4.497354497354504E-2</v>
      </c>
      <c r="Z19" s="46">
        <f t="shared" si="44"/>
        <v>4.6685340802987862E-2</v>
      </c>
      <c r="AA19" s="48">
        <f t="shared" si="45"/>
        <v>3.7792894935752171E-2</v>
      </c>
    </row>
    <row r="20" spans="1:27" x14ac:dyDescent="0.25">
      <c r="A20" s="26" t="str">
        <f>'LEV007'!A19</f>
        <v>TE [1+&gt;</v>
      </c>
      <c r="B20" s="15">
        <f>'LEV007'!B19</f>
        <v>15</v>
      </c>
      <c r="C20" s="20">
        <f>'LEV007'!C19</f>
        <v>9</v>
      </c>
      <c r="D20" s="21">
        <f>'LEV007'!D19</f>
        <v>4</v>
      </c>
      <c r="E20" s="22">
        <f>'LEV007'!E19</f>
        <v>2</v>
      </c>
      <c r="F20" s="20">
        <f>'LEV007'!F19</f>
        <v>7</v>
      </c>
      <c r="G20" s="22">
        <f>'LEV007'!G19</f>
        <v>8</v>
      </c>
      <c r="H20" s="20">
        <f>'LEV007'!H19</f>
        <v>5</v>
      </c>
      <c r="I20" s="22">
        <f>'LEV007'!I19</f>
        <v>10</v>
      </c>
      <c r="J20" s="55">
        <f t="shared" si="10"/>
        <v>6.5789473684210523E-2</v>
      </c>
      <c r="K20" s="63">
        <f t="shared" si="11"/>
        <v>8.1081081081081086E-2</v>
      </c>
      <c r="L20" s="56">
        <f t="shared" si="12"/>
        <v>6.5573770491803282E-2</v>
      </c>
      <c r="M20" s="64">
        <f t="shared" si="13"/>
        <v>3.5714285714285712E-2</v>
      </c>
      <c r="N20" s="63">
        <f t="shared" si="14"/>
        <v>5.8333333333333334E-2</v>
      </c>
      <c r="O20" s="64">
        <f t="shared" si="15"/>
        <v>7.407407407407407E-2</v>
      </c>
      <c r="P20" s="63">
        <f t="shared" si="16"/>
        <v>4.9019607843137254E-2</v>
      </c>
      <c r="Q20" s="64">
        <f t="shared" si="17"/>
        <v>7.9365079365079361E-2</v>
      </c>
      <c r="S20" s="10">
        <f t="shared" si="18"/>
        <v>15</v>
      </c>
      <c r="T20" s="11">
        <f t="shared" si="19"/>
        <v>6.5789473684210523E-2</v>
      </c>
      <c r="U20" s="46">
        <f>ABS(K20-$J20)/$J20</f>
        <v>0.23243243243243256</v>
      </c>
      <c r="V20" s="47">
        <f t="shared" ref="V20" si="46">ABS(L20-$J20)/$J20</f>
        <v>3.2786885245900568E-3</v>
      </c>
      <c r="W20" s="48">
        <f t="shared" ref="W20" si="47">ABS(M20-$J20)/$J20</f>
        <v>0.45714285714285713</v>
      </c>
      <c r="X20" s="46">
        <f t="shared" ref="X20" si="48">ABS(N20-$J20)/$J20</f>
        <v>0.11333333333333327</v>
      </c>
      <c r="Y20" s="48">
        <f t="shared" ref="Y20" si="49">ABS(O20-$J20)/$J20</f>
        <v>0.12592592592592591</v>
      </c>
      <c r="Z20" s="46">
        <f t="shared" ref="Z20" si="50">ABS(P20-$J20)/$J20</f>
        <v>0.25490196078431371</v>
      </c>
      <c r="AA20" s="48">
        <f t="shared" ref="AA20" si="51">ABS(Q20-$J20)/$J20</f>
        <v>0.20634920634920634</v>
      </c>
    </row>
    <row r="21" spans="1:27" x14ac:dyDescent="0.25">
      <c r="A21" s="26" t="str">
        <f>'LEV007'!A20</f>
        <v>PT&lt;-1]</v>
      </c>
      <c r="B21" s="15">
        <f>'LEV007'!B20</f>
        <v>4</v>
      </c>
      <c r="C21" s="20">
        <f>'LEV007'!C20</f>
        <v>0</v>
      </c>
      <c r="D21" s="21">
        <f>'LEV007'!D20</f>
        <v>1</v>
      </c>
      <c r="E21" s="22">
        <f>'LEV007'!E20</f>
        <v>3</v>
      </c>
      <c r="F21" s="20">
        <f>'LEV007'!F20</f>
        <v>3</v>
      </c>
      <c r="G21" s="22">
        <f>'LEV007'!G20</f>
        <v>1</v>
      </c>
      <c r="H21" s="20">
        <f>'LEV007'!H20</f>
        <v>1</v>
      </c>
      <c r="I21" s="22">
        <f>'LEV007'!I20</f>
        <v>3</v>
      </c>
      <c r="J21" s="55">
        <f t="shared" si="10"/>
        <v>1.7543859649122806E-2</v>
      </c>
      <c r="K21" s="63">
        <f t="shared" si="11"/>
        <v>0</v>
      </c>
      <c r="L21" s="56">
        <f t="shared" si="12"/>
        <v>1.6393442622950821E-2</v>
      </c>
      <c r="M21" s="64">
        <f t="shared" si="13"/>
        <v>5.3571428571428568E-2</v>
      </c>
      <c r="N21" s="63">
        <f t="shared" si="14"/>
        <v>2.5000000000000001E-2</v>
      </c>
      <c r="O21" s="64">
        <f t="shared" si="15"/>
        <v>9.2592592592592587E-3</v>
      </c>
      <c r="P21" s="63">
        <f t="shared" si="16"/>
        <v>9.8039215686274508E-3</v>
      </c>
      <c r="Q21" s="64">
        <f t="shared" si="17"/>
        <v>2.3809523809523808E-2</v>
      </c>
      <c r="S21" s="10">
        <f t="shared" si="18"/>
        <v>4</v>
      </c>
      <c r="T21" s="11">
        <f t="shared" si="19"/>
        <v>1.7543859649122806E-2</v>
      </c>
      <c r="U21" s="49"/>
      <c r="V21" s="50"/>
      <c r="W21" s="51"/>
      <c r="X21" s="49"/>
      <c r="Y21" s="51"/>
      <c r="Z21" s="49"/>
      <c r="AA21" s="51"/>
    </row>
    <row r="22" spans="1:27" x14ac:dyDescent="0.25">
      <c r="A22" s="26" t="str">
        <f>'LEV007'!A21</f>
        <v>PT &lt;-1,1&gt;</v>
      </c>
      <c r="B22" s="15">
        <f>'LEV007'!B21</f>
        <v>130</v>
      </c>
      <c r="C22" s="20">
        <f>'LEV007'!C21</f>
        <v>68</v>
      </c>
      <c r="D22" s="21">
        <f>'LEV007'!D21</f>
        <v>35</v>
      </c>
      <c r="E22" s="22">
        <f>'LEV007'!E21</f>
        <v>27</v>
      </c>
      <c r="F22" s="20">
        <f>'LEV007'!F21</f>
        <v>64</v>
      </c>
      <c r="G22" s="22">
        <f>'LEV007'!G21</f>
        <v>66</v>
      </c>
      <c r="H22" s="20">
        <f>'LEV007'!H21</f>
        <v>55</v>
      </c>
      <c r="I22" s="22">
        <f>'LEV007'!I21</f>
        <v>75</v>
      </c>
      <c r="J22" s="55">
        <f t="shared" si="10"/>
        <v>0.57017543859649122</v>
      </c>
      <c r="K22" s="63">
        <f t="shared" si="11"/>
        <v>0.61261261261261257</v>
      </c>
      <c r="L22" s="56">
        <f t="shared" si="12"/>
        <v>0.57377049180327866</v>
      </c>
      <c r="M22" s="64">
        <f t="shared" si="13"/>
        <v>0.48214285714285715</v>
      </c>
      <c r="N22" s="63">
        <f t="shared" si="14"/>
        <v>0.53333333333333333</v>
      </c>
      <c r="O22" s="64">
        <f t="shared" si="15"/>
        <v>0.61111111111111116</v>
      </c>
      <c r="P22" s="63">
        <f t="shared" si="16"/>
        <v>0.53921568627450978</v>
      </c>
      <c r="Q22" s="64">
        <f t="shared" si="17"/>
        <v>0.59523809523809523</v>
      </c>
      <c r="S22" s="10">
        <f t="shared" si="18"/>
        <v>130</v>
      </c>
      <c r="T22" s="11">
        <f t="shared" si="19"/>
        <v>0.57017543859649122</v>
      </c>
      <c r="U22" s="46">
        <f t="shared" ref="U22:U23" si="52">ABS(K22-$J22)/$J22</f>
        <v>7.4428274428274363E-2</v>
      </c>
      <c r="V22" s="47">
        <f t="shared" ref="V22:V23" si="53">ABS(L22-$J22)/$J22</f>
        <v>6.3051702395964249E-3</v>
      </c>
      <c r="W22" s="48">
        <f t="shared" ref="W22:W23" si="54">ABS(M22-$J22)/$J22</f>
        <v>0.15439560439560437</v>
      </c>
      <c r="X22" s="46">
        <f t="shared" ref="X22:X23" si="55">ABS(N22-$J22)/$J22</f>
        <v>6.4615384615384616E-2</v>
      </c>
      <c r="Y22" s="48">
        <f t="shared" ref="Y22:Y23" si="56">ABS(O22-$J22)/$J22</f>
        <v>7.1794871794871887E-2</v>
      </c>
      <c r="Z22" s="46">
        <f t="shared" ref="Z22:Z23" si="57">ABS(P22-$J22)/$J22</f>
        <v>5.4298642533936695E-2</v>
      </c>
      <c r="AA22" s="48">
        <f t="shared" ref="AA22:AA23" si="58">ABS(Q22-$J22)/$J22</f>
        <v>4.3956043956043953E-2</v>
      </c>
    </row>
    <row r="23" spans="1:27" x14ac:dyDescent="0.25">
      <c r="A23" s="26" t="str">
        <f>'LEV007'!A22</f>
        <v>PT [1,2&gt;</v>
      </c>
      <c r="B23" s="15">
        <f>'LEV007'!B22</f>
        <v>73</v>
      </c>
      <c r="C23" s="20">
        <f>'LEV007'!C22</f>
        <v>33</v>
      </c>
      <c r="D23" s="21">
        <f>'LEV007'!D22</f>
        <v>20</v>
      </c>
      <c r="E23" s="22">
        <f>'LEV007'!E22</f>
        <v>20</v>
      </c>
      <c r="F23" s="20">
        <f>'LEV007'!F22</f>
        <v>41</v>
      </c>
      <c r="G23" s="22">
        <f>'LEV007'!G22</f>
        <v>32</v>
      </c>
      <c r="H23" s="20">
        <f>'LEV007'!H22</f>
        <v>36</v>
      </c>
      <c r="I23" s="22">
        <f>'LEV007'!I22</f>
        <v>37</v>
      </c>
      <c r="J23" s="55">
        <f t="shared" si="10"/>
        <v>0.32017543859649122</v>
      </c>
      <c r="K23" s="63">
        <f t="shared" si="11"/>
        <v>0.29729729729729731</v>
      </c>
      <c r="L23" s="56">
        <f t="shared" si="12"/>
        <v>0.32786885245901637</v>
      </c>
      <c r="M23" s="64">
        <f t="shared" si="13"/>
        <v>0.35714285714285715</v>
      </c>
      <c r="N23" s="63">
        <f t="shared" si="14"/>
        <v>0.34166666666666667</v>
      </c>
      <c r="O23" s="64">
        <f t="shared" si="15"/>
        <v>0.29629629629629628</v>
      </c>
      <c r="P23" s="63">
        <f t="shared" si="16"/>
        <v>0.35294117647058826</v>
      </c>
      <c r="Q23" s="64">
        <f t="shared" si="17"/>
        <v>0.29365079365079366</v>
      </c>
      <c r="S23" s="10">
        <f t="shared" si="18"/>
        <v>73</v>
      </c>
      <c r="T23" s="11">
        <f t="shared" si="19"/>
        <v>0.32017543859649122</v>
      </c>
      <c r="U23" s="46">
        <f t="shared" si="52"/>
        <v>7.1455016660496043E-2</v>
      </c>
      <c r="V23" s="47">
        <f t="shared" si="53"/>
        <v>2.4028744666516891E-2</v>
      </c>
      <c r="W23" s="48">
        <f t="shared" si="54"/>
        <v>0.11545988258317029</v>
      </c>
      <c r="X23" s="46">
        <f t="shared" si="55"/>
        <v>6.7123287671232906E-2</v>
      </c>
      <c r="Y23" s="48">
        <f t="shared" si="56"/>
        <v>7.4581430745814345E-2</v>
      </c>
      <c r="Z23" s="46">
        <f t="shared" si="57"/>
        <v>0.1023368251410154</v>
      </c>
      <c r="AA23" s="48">
        <f t="shared" si="58"/>
        <v>8.2844096542726633E-2</v>
      </c>
    </row>
    <row r="24" spans="1:27" x14ac:dyDescent="0.25">
      <c r="A24" s="26" t="str">
        <f>'LEV007'!A23</f>
        <v>PT [2,3&gt;</v>
      </c>
      <c r="B24" s="15">
        <f>'LEV007'!B23</f>
        <v>15</v>
      </c>
      <c r="C24" s="20">
        <f>'LEV007'!C23</f>
        <v>7</v>
      </c>
      <c r="D24" s="21">
        <f>'LEV007'!D23</f>
        <v>3</v>
      </c>
      <c r="E24" s="22">
        <f>'LEV007'!E23</f>
        <v>5</v>
      </c>
      <c r="F24" s="20">
        <f>'LEV007'!F23</f>
        <v>10</v>
      </c>
      <c r="G24" s="22">
        <f>'LEV007'!G23</f>
        <v>5</v>
      </c>
      <c r="H24" s="20">
        <f>'LEV007'!H23</f>
        <v>8</v>
      </c>
      <c r="I24" s="22">
        <f>'LEV007'!I23</f>
        <v>7</v>
      </c>
      <c r="J24" s="55">
        <f t="shared" si="10"/>
        <v>6.5789473684210523E-2</v>
      </c>
      <c r="K24" s="63">
        <f t="shared" si="11"/>
        <v>6.3063063063063057E-2</v>
      </c>
      <c r="L24" s="56">
        <f t="shared" si="12"/>
        <v>4.9180327868852458E-2</v>
      </c>
      <c r="M24" s="64">
        <f t="shared" si="13"/>
        <v>8.9285714285714288E-2</v>
      </c>
      <c r="N24" s="63">
        <f t="shared" si="14"/>
        <v>8.3333333333333329E-2</v>
      </c>
      <c r="O24" s="64">
        <f t="shared" si="15"/>
        <v>4.6296296296296294E-2</v>
      </c>
      <c r="P24" s="63">
        <f t="shared" si="16"/>
        <v>7.8431372549019607E-2</v>
      </c>
      <c r="Q24" s="64">
        <f t="shared" si="17"/>
        <v>5.5555555555555552E-2</v>
      </c>
      <c r="S24" s="10">
        <f t="shared" si="18"/>
        <v>15</v>
      </c>
      <c r="T24" s="11">
        <f t="shared" ref="T24" si="59">J24</f>
        <v>6.5789473684210523E-2</v>
      </c>
      <c r="U24" s="46">
        <f t="shared" ref="U24" si="60">ABS(K24-$J24)/$J24</f>
        <v>4.1441441441441476E-2</v>
      </c>
      <c r="V24" s="47">
        <f t="shared" ref="V24" si="61">ABS(L24-$J24)/$J24</f>
        <v>0.25245901639344259</v>
      </c>
      <c r="W24" s="48">
        <f t="shared" ref="W24" si="62">ABS(M24-$J24)/$J24</f>
        <v>0.35714285714285726</v>
      </c>
      <c r="X24" s="46">
        <f t="shared" ref="X24" si="63">ABS(N24-$J24)/$J24</f>
        <v>0.26666666666666666</v>
      </c>
      <c r="Y24" s="48">
        <f t="shared" ref="Y24" si="64">ABS(O24-$J24)/$J24</f>
        <v>0.29629629629629628</v>
      </c>
      <c r="Z24" s="46">
        <f t="shared" ref="Z24" si="65">ABS(P24-$J24)/$J24</f>
        <v>0.19215686274509808</v>
      </c>
      <c r="AA24" s="48">
        <f t="shared" ref="AA24" si="66">ABS(Q24-$J24)/$J24</f>
        <v>0.15555555555555556</v>
      </c>
    </row>
    <row r="25" spans="1:27" x14ac:dyDescent="0.25">
      <c r="A25" s="26" t="str">
        <f>'LEV007'!A24</f>
        <v>PT [3+&gt;</v>
      </c>
      <c r="B25" s="15">
        <f>'LEV007'!B24</f>
        <v>4</v>
      </c>
      <c r="C25" s="20">
        <f>'LEV007'!C24</f>
        <v>1</v>
      </c>
      <c r="D25" s="21">
        <f>'LEV007'!D24</f>
        <v>2</v>
      </c>
      <c r="E25" s="22">
        <f>'LEV007'!E24</f>
        <v>1</v>
      </c>
      <c r="F25" s="20">
        <f>'LEV007'!F24</f>
        <v>1</v>
      </c>
      <c r="G25" s="22">
        <f>'LEV007'!G24</f>
        <v>3</v>
      </c>
      <c r="H25" s="20">
        <f>'LEV007'!H24</f>
        <v>1</v>
      </c>
      <c r="I25" s="22">
        <f>'LEV007'!I24</f>
        <v>3</v>
      </c>
      <c r="J25" s="55">
        <f t="shared" si="10"/>
        <v>1.7543859649122806E-2</v>
      </c>
      <c r="K25" s="63">
        <f t="shared" si="11"/>
        <v>9.0090090090090089E-3</v>
      </c>
      <c r="L25" s="56">
        <f t="shared" si="12"/>
        <v>3.2786885245901641E-2</v>
      </c>
      <c r="M25" s="64">
        <f t="shared" si="13"/>
        <v>1.7857142857142856E-2</v>
      </c>
      <c r="N25" s="63">
        <f t="shared" si="14"/>
        <v>8.3333333333333332E-3</v>
      </c>
      <c r="O25" s="64">
        <f t="shared" si="15"/>
        <v>2.7777777777777776E-2</v>
      </c>
      <c r="P25" s="63">
        <f t="shared" si="16"/>
        <v>9.8039215686274508E-3</v>
      </c>
      <c r="Q25" s="64">
        <f t="shared" si="17"/>
        <v>2.3809523809523808E-2</v>
      </c>
      <c r="S25" s="10">
        <f t="shared" si="18"/>
        <v>4</v>
      </c>
      <c r="T25" s="11">
        <f t="shared" si="19"/>
        <v>1.7543859649122806E-2</v>
      </c>
      <c r="U25" s="49"/>
      <c r="V25" s="50"/>
      <c r="W25" s="51"/>
      <c r="X25" s="49"/>
      <c r="Y25" s="51"/>
      <c r="Z25" s="49"/>
      <c r="AA25" s="51"/>
    </row>
    <row r="26" spans="1:27" x14ac:dyDescent="0.25">
      <c r="A26" s="26" t="str">
        <f>'LEV007'!A25</f>
        <v>0 NBI</v>
      </c>
      <c r="B26" s="15">
        <f>'LEV007'!B25</f>
        <v>40</v>
      </c>
      <c r="C26" s="20">
        <f>'LEV007'!C25</f>
        <v>20</v>
      </c>
      <c r="D26" s="21">
        <f>'LEV007'!D25</f>
        <v>8</v>
      </c>
      <c r="E26" s="22">
        <f>'LEV007'!E25</f>
        <v>12</v>
      </c>
      <c r="F26" s="20">
        <f>'LEV007'!F25</f>
        <v>20</v>
      </c>
      <c r="G26" s="22">
        <f>'LEV007'!G25</f>
        <v>20</v>
      </c>
      <c r="H26" s="20">
        <f>'LEV007'!H25</f>
        <v>19</v>
      </c>
      <c r="I26" s="22">
        <f>'LEV007'!I25</f>
        <v>21</v>
      </c>
      <c r="J26" s="55">
        <f t="shared" si="10"/>
        <v>0.17543859649122806</v>
      </c>
      <c r="K26" s="63">
        <f t="shared" si="11"/>
        <v>0.18018018018018017</v>
      </c>
      <c r="L26" s="56">
        <f t="shared" si="12"/>
        <v>0.13114754098360656</v>
      </c>
      <c r="M26" s="64">
        <f t="shared" si="13"/>
        <v>0.21428571428571427</v>
      </c>
      <c r="N26" s="63">
        <f t="shared" si="14"/>
        <v>0.16666666666666666</v>
      </c>
      <c r="O26" s="64">
        <f t="shared" si="15"/>
        <v>0.18518518518518517</v>
      </c>
      <c r="P26" s="63">
        <f t="shared" si="16"/>
        <v>0.18627450980392157</v>
      </c>
      <c r="Q26" s="64">
        <f t="shared" si="17"/>
        <v>0.16666666666666666</v>
      </c>
      <c r="S26" s="10">
        <f t="shared" si="18"/>
        <v>40</v>
      </c>
      <c r="T26" s="11">
        <f t="shared" ref="T26:T27" si="67">J26</f>
        <v>0.17543859649122806</v>
      </c>
      <c r="U26" s="46">
        <f t="shared" ref="U26:U27" si="68">ABS(K26-$J26)/$J26</f>
        <v>2.7027027027027035E-2</v>
      </c>
      <c r="V26" s="47">
        <f t="shared" ref="V26:V27" si="69">ABS(L26-$J26)/$J26</f>
        <v>0.25245901639344254</v>
      </c>
      <c r="W26" s="48">
        <f t="shared" ref="W26:W27" si="70">ABS(M26-$J26)/$J26</f>
        <v>0.22142857142857142</v>
      </c>
      <c r="X26" s="46">
        <f t="shared" ref="X26:X27" si="71">ABS(N26-$J26)/$J26</f>
        <v>0.05</v>
      </c>
      <c r="Y26" s="48">
        <f t="shared" ref="Y26:Y27" si="72">ABS(O26-$J26)/$J26</f>
        <v>5.5555555555555552E-2</v>
      </c>
      <c r="Z26" s="46">
        <f t="shared" ref="Z26:Z27" si="73">ABS(P26-$J26)/$J26</f>
        <v>6.1764705882353027E-2</v>
      </c>
      <c r="AA26" s="48">
        <f t="shared" ref="AA26:AA27" si="74">ABS(Q26-$J26)/$J26</f>
        <v>0.05</v>
      </c>
    </row>
    <row r="27" spans="1:27" x14ac:dyDescent="0.25">
      <c r="A27" s="26" t="str">
        <f>'LEV007'!A26</f>
        <v>1 NBI</v>
      </c>
      <c r="B27" s="15">
        <f>'LEV007'!B26</f>
        <v>177</v>
      </c>
      <c r="C27" s="20">
        <f>'LEV007'!C26</f>
        <v>86</v>
      </c>
      <c r="D27" s="21">
        <f>'LEV007'!D26</f>
        <v>48</v>
      </c>
      <c r="E27" s="22">
        <f>'LEV007'!E26</f>
        <v>43</v>
      </c>
      <c r="F27" s="20">
        <f>'LEV007'!F26</f>
        <v>93</v>
      </c>
      <c r="G27" s="22">
        <f>'LEV007'!G26</f>
        <v>84</v>
      </c>
      <c r="H27" s="20">
        <f>'LEV007'!H26</f>
        <v>77</v>
      </c>
      <c r="I27" s="22">
        <f>'LEV007'!I26</f>
        <v>100</v>
      </c>
      <c r="J27" s="55">
        <f t="shared" si="10"/>
        <v>0.77631578947368418</v>
      </c>
      <c r="K27" s="63">
        <f t="shared" si="11"/>
        <v>0.77477477477477474</v>
      </c>
      <c r="L27" s="56">
        <f t="shared" si="12"/>
        <v>0.78688524590163933</v>
      </c>
      <c r="M27" s="64">
        <f t="shared" si="13"/>
        <v>0.7678571428571429</v>
      </c>
      <c r="N27" s="63">
        <f t="shared" si="14"/>
        <v>0.77500000000000002</v>
      </c>
      <c r="O27" s="64">
        <f t="shared" si="15"/>
        <v>0.77777777777777779</v>
      </c>
      <c r="P27" s="63">
        <f t="shared" si="16"/>
        <v>0.75490196078431371</v>
      </c>
      <c r="Q27" s="64">
        <f t="shared" si="17"/>
        <v>0.79365079365079361</v>
      </c>
      <c r="S27" s="10">
        <f t="shared" si="18"/>
        <v>177</v>
      </c>
      <c r="T27" s="11">
        <f t="shared" si="67"/>
        <v>0.77631578947368418</v>
      </c>
      <c r="U27" s="46">
        <f t="shared" si="68"/>
        <v>1.9850358833409703E-3</v>
      </c>
      <c r="V27" s="47">
        <f t="shared" si="69"/>
        <v>1.3614893025840531E-2</v>
      </c>
      <c r="W27" s="48">
        <f t="shared" si="70"/>
        <v>1.0895883777239612E-2</v>
      </c>
      <c r="X27" s="46">
        <f t="shared" si="71"/>
        <v>1.694915254237222E-3</v>
      </c>
      <c r="Y27" s="48">
        <f t="shared" si="72"/>
        <v>1.8832391713748183E-3</v>
      </c>
      <c r="Z27" s="46">
        <f t="shared" si="73"/>
        <v>2.7583914921900949E-2</v>
      </c>
      <c r="AA27" s="48">
        <f t="shared" si="74"/>
        <v>2.2329835889157906E-2</v>
      </c>
    </row>
    <row r="28" spans="1:27" x14ac:dyDescent="0.25">
      <c r="A28" s="26" t="str">
        <f>'LEV007'!A27</f>
        <v>2 NBI</v>
      </c>
      <c r="B28" s="15">
        <f>'LEV007'!B27</f>
        <v>10</v>
      </c>
      <c r="C28" s="20">
        <f>'LEV007'!C27</f>
        <v>4</v>
      </c>
      <c r="D28" s="21">
        <f>'LEV007'!D27</f>
        <v>5</v>
      </c>
      <c r="E28" s="22">
        <f>'LEV007'!E27</f>
        <v>1</v>
      </c>
      <c r="F28" s="20">
        <f>'LEV007'!F27</f>
        <v>6</v>
      </c>
      <c r="G28" s="22">
        <f>'LEV007'!G27</f>
        <v>4</v>
      </c>
      <c r="H28" s="20">
        <f>'LEV007'!H27</f>
        <v>6</v>
      </c>
      <c r="I28" s="22">
        <f>'LEV007'!I27</f>
        <v>4</v>
      </c>
      <c r="J28" s="55">
        <f t="shared" si="10"/>
        <v>4.3859649122807015E-2</v>
      </c>
      <c r="K28" s="63">
        <f t="shared" si="11"/>
        <v>3.6036036036036036E-2</v>
      </c>
      <c r="L28" s="56">
        <f t="shared" si="12"/>
        <v>8.1967213114754092E-2</v>
      </c>
      <c r="M28" s="64">
        <f t="shared" si="13"/>
        <v>1.7857142857142856E-2</v>
      </c>
      <c r="N28" s="63">
        <f t="shared" si="14"/>
        <v>0.05</v>
      </c>
      <c r="O28" s="64">
        <f t="shared" si="15"/>
        <v>3.7037037037037035E-2</v>
      </c>
      <c r="P28" s="63">
        <f t="shared" si="16"/>
        <v>5.8823529411764705E-2</v>
      </c>
      <c r="Q28" s="64">
        <f t="shared" si="17"/>
        <v>3.1746031746031744E-2</v>
      </c>
      <c r="S28" s="10">
        <f t="shared" si="18"/>
        <v>10</v>
      </c>
      <c r="T28" s="11">
        <f t="shared" si="19"/>
        <v>4.3859649122807015E-2</v>
      </c>
      <c r="U28" s="46">
        <f t="shared" ref="U28:U50" si="75">ABS(K28-$J28)/$J28</f>
        <v>0.17837837837837833</v>
      </c>
      <c r="V28" s="47">
        <f t="shared" ref="V28:V50" si="76">ABS(L28-$J28)/$J28</f>
        <v>0.86885245901639341</v>
      </c>
      <c r="W28" s="48">
        <f t="shared" ref="W28:W50" si="77">ABS(M28-$J28)/$J28</f>
        <v>0.59285714285714286</v>
      </c>
      <c r="X28" s="46">
        <f t="shared" ref="X28:X50" si="78">ABS(N28-$J28)/$J28</f>
        <v>0.14000000000000012</v>
      </c>
      <c r="Y28" s="48">
        <f t="shared" ref="Y28:Y50" si="79">ABS(O28-$J28)/$J28</f>
        <v>0.15555555555555556</v>
      </c>
      <c r="Z28" s="46">
        <f t="shared" ref="Z28:Z50" si="80">ABS(P28-$J28)/$J28</f>
        <v>0.34117647058823536</v>
      </c>
      <c r="AA28" s="48">
        <f t="shared" ref="AA28:AA50" si="81">ABS(Q28-$J28)/$J28</f>
        <v>0.27619047619047621</v>
      </c>
    </row>
    <row r="29" spans="1:27" x14ac:dyDescent="0.25">
      <c r="A29" s="26" t="str">
        <f>'LEV007'!A28</f>
        <v>3 NBI</v>
      </c>
      <c r="B29" s="15">
        <f>'LEV007'!B28</f>
        <v>1</v>
      </c>
      <c r="C29" s="20">
        <f>'LEV007'!C28</f>
        <v>1</v>
      </c>
      <c r="D29" s="21">
        <f>'LEV007'!D28</f>
        <v>0</v>
      </c>
      <c r="E29" s="22">
        <f>'LEV007'!E28</f>
        <v>0</v>
      </c>
      <c r="F29" s="20">
        <f>'LEV007'!F28</f>
        <v>1</v>
      </c>
      <c r="G29" s="22">
        <f>'LEV007'!G28</f>
        <v>0</v>
      </c>
      <c r="H29" s="20">
        <f>'LEV007'!H28</f>
        <v>0</v>
      </c>
      <c r="I29" s="22">
        <f>'LEV007'!I28</f>
        <v>1</v>
      </c>
      <c r="J29" s="55">
        <f t="shared" si="10"/>
        <v>4.3859649122807015E-3</v>
      </c>
      <c r="K29" s="63">
        <f t="shared" si="11"/>
        <v>9.0090090090090089E-3</v>
      </c>
      <c r="L29" s="56">
        <f t="shared" si="12"/>
        <v>0</v>
      </c>
      <c r="M29" s="64">
        <f t="shared" si="13"/>
        <v>0</v>
      </c>
      <c r="N29" s="63">
        <f t="shared" si="14"/>
        <v>8.3333333333333332E-3</v>
      </c>
      <c r="O29" s="64">
        <f t="shared" si="15"/>
        <v>0</v>
      </c>
      <c r="P29" s="63">
        <f t="shared" si="16"/>
        <v>0</v>
      </c>
      <c r="Q29" s="64">
        <f t="shared" si="17"/>
        <v>7.9365079365079361E-3</v>
      </c>
      <c r="S29" s="10">
        <f t="shared" si="18"/>
        <v>1</v>
      </c>
      <c r="T29" s="11">
        <f t="shared" si="19"/>
        <v>4.3859649122807015E-3</v>
      </c>
      <c r="U29" s="46"/>
      <c r="V29" s="47"/>
      <c r="W29" s="48"/>
      <c r="X29" s="46"/>
      <c r="Y29" s="48"/>
      <c r="Z29" s="46"/>
      <c r="AA29" s="48"/>
    </row>
    <row r="30" spans="1:27" x14ac:dyDescent="0.25">
      <c r="A30" s="26" t="str">
        <f>'LEV007'!A29</f>
        <v>0 R24</v>
      </c>
      <c r="B30" s="15">
        <f>'LEV007'!B29</f>
        <v>0</v>
      </c>
      <c r="C30" s="20">
        <f>'LEV007'!C29</f>
        <v>0</v>
      </c>
      <c r="D30" s="21">
        <f>'LEV007'!D29</f>
        <v>0</v>
      </c>
      <c r="E30" s="22">
        <f>'LEV007'!E29</f>
        <v>0</v>
      </c>
      <c r="F30" s="20">
        <f>'LEV007'!F29</f>
        <v>0</v>
      </c>
      <c r="G30" s="22">
        <f>'LEV007'!G29</f>
        <v>0</v>
      </c>
      <c r="H30" s="20">
        <f>'LEV007'!H29</f>
        <v>0</v>
      </c>
      <c r="I30" s="22">
        <f>'LEV007'!I29</f>
        <v>0</v>
      </c>
      <c r="J30" s="55">
        <f t="shared" si="10"/>
        <v>0</v>
      </c>
      <c r="K30" s="63">
        <f t="shared" si="11"/>
        <v>0</v>
      </c>
      <c r="L30" s="56">
        <f t="shared" si="12"/>
        <v>0</v>
      </c>
      <c r="M30" s="64">
        <f t="shared" si="13"/>
        <v>0</v>
      </c>
      <c r="N30" s="63">
        <f t="shared" si="14"/>
        <v>0</v>
      </c>
      <c r="O30" s="64">
        <f t="shared" si="15"/>
        <v>0</v>
      </c>
      <c r="P30" s="63">
        <f t="shared" si="16"/>
        <v>0</v>
      </c>
      <c r="Q30" s="64">
        <f t="shared" si="17"/>
        <v>0</v>
      </c>
      <c r="S30" s="10">
        <f t="shared" si="18"/>
        <v>0</v>
      </c>
      <c r="T30" s="11">
        <f t="shared" si="19"/>
        <v>0</v>
      </c>
      <c r="U30" s="46"/>
      <c r="V30" s="47"/>
      <c r="W30" s="48"/>
      <c r="X30" s="46"/>
      <c r="Y30" s="48"/>
      <c r="Z30" s="46"/>
      <c r="AA30" s="48"/>
    </row>
    <row r="31" spans="1:27" x14ac:dyDescent="0.25">
      <c r="A31" s="26" t="str">
        <f>'LEV007'!A30</f>
        <v>1 R24</v>
      </c>
      <c r="B31" s="15">
        <f>'LEV007'!B30</f>
        <v>7</v>
      </c>
      <c r="C31" s="20">
        <f>'LEV007'!C30</f>
        <v>3</v>
      </c>
      <c r="D31" s="21">
        <f>'LEV007'!D30</f>
        <v>2</v>
      </c>
      <c r="E31" s="22">
        <f>'LEV007'!E30</f>
        <v>2</v>
      </c>
      <c r="F31" s="20">
        <f>'LEV007'!F30</f>
        <v>3</v>
      </c>
      <c r="G31" s="22">
        <f>'LEV007'!G30</f>
        <v>4</v>
      </c>
      <c r="H31" s="20">
        <f>'LEV007'!H30</f>
        <v>5</v>
      </c>
      <c r="I31" s="22">
        <f>'LEV007'!I30</f>
        <v>2</v>
      </c>
      <c r="J31" s="55">
        <f t="shared" si="10"/>
        <v>3.0701754385964911E-2</v>
      </c>
      <c r="K31" s="63">
        <f t="shared" si="11"/>
        <v>2.7027027027027029E-2</v>
      </c>
      <c r="L31" s="56">
        <f t="shared" si="12"/>
        <v>3.2786885245901641E-2</v>
      </c>
      <c r="M31" s="64">
        <f t="shared" si="13"/>
        <v>3.5714285714285712E-2</v>
      </c>
      <c r="N31" s="63">
        <f t="shared" si="14"/>
        <v>2.5000000000000001E-2</v>
      </c>
      <c r="O31" s="64">
        <f t="shared" si="15"/>
        <v>3.7037037037037035E-2</v>
      </c>
      <c r="P31" s="63">
        <f t="shared" si="16"/>
        <v>4.9019607843137254E-2</v>
      </c>
      <c r="Q31" s="64">
        <f t="shared" si="17"/>
        <v>1.5873015873015872E-2</v>
      </c>
      <c r="S31" s="10">
        <f t="shared" si="18"/>
        <v>7</v>
      </c>
      <c r="T31" s="11">
        <f t="shared" si="19"/>
        <v>3.0701754385964911E-2</v>
      </c>
      <c r="U31" s="46">
        <f t="shared" si="75"/>
        <v>0.11969111969111959</v>
      </c>
      <c r="V31" s="47">
        <f t="shared" si="76"/>
        <v>6.7915690866510656E-2</v>
      </c>
      <c r="W31" s="48">
        <f t="shared" si="77"/>
        <v>0.16326530612244897</v>
      </c>
      <c r="X31" s="46">
        <f t="shared" si="78"/>
        <v>0.18571428571428564</v>
      </c>
      <c r="Y31" s="48">
        <f t="shared" si="79"/>
        <v>0.20634920634920634</v>
      </c>
      <c r="Z31" s="46">
        <f t="shared" si="80"/>
        <v>0.59663865546218497</v>
      </c>
      <c r="AA31" s="48">
        <f t="shared" si="81"/>
        <v>0.48299319727891155</v>
      </c>
    </row>
    <row r="32" spans="1:27" x14ac:dyDescent="0.25">
      <c r="A32" s="26" t="str">
        <f>'LEV007'!A31</f>
        <v>2 R24</v>
      </c>
      <c r="B32" s="15">
        <f>'LEV007'!B31</f>
        <v>119</v>
      </c>
      <c r="C32" s="20">
        <f>'LEV007'!C31</f>
        <v>64</v>
      </c>
      <c r="D32" s="21">
        <f>'LEV007'!D31</f>
        <v>32</v>
      </c>
      <c r="E32" s="22">
        <f>'LEV007'!E31</f>
        <v>23</v>
      </c>
      <c r="F32" s="20">
        <f>'LEV007'!F31</f>
        <v>117</v>
      </c>
      <c r="G32" s="22">
        <f>'LEV007'!G31</f>
        <v>2</v>
      </c>
      <c r="H32" s="20">
        <f>'LEV007'!H31</f>
        <v>57</v>
      </c>
      <c r="I32" s="22">
        <f>'LEV007'!I31</f>
        <v>62</v>
      </c>
      <c r="J32" s="55">
        <f t="shared" si="10"/>
        <v>0.52192982456140347</v>
      </c>
      <c r="K32" s="63">
        <f t="shared" si="11"/>
        <v>0.57657657657657657</v>
      </c>
      <c r="L32" s="56">
        <f t="shared" si="12"/>
        <v>0.52459016393442626</v>
      </c>
      <c r="M32" s="64">
        <f t="shared" si="13"/>
        <v>0.4107142857142857</v>
      </c>
      <c r="N32" s="63">
        <f t="shared" si="14"/>
        <v>0.97499999999999998</v>
      </c>
      <c r="O32" s="64">
        <f t="shared" si="15"/>
        <v>1.8518518518518517E-2</v>
      </c>
      <c r="P32" s="63">
        <f t="shared" si="16"/>
        <v>0.55882352941176472</v>
      </c>
      <c r="Q32" s="64">
        <f t="shared" si="17"/>
        <v>0.49206349206349204</v>
      </c>
      <c r="S32" s="10">
        <f t="shared" si="18"/>
        <v>119</v>
      </c>
      <c r="T32" s="11">
        <f t="shared" si="19"/>
        <v>0.52192982456140347</v>
      </c>
      <c r="U32" s="46">
        <f t="shared" si="75"/>
        <v>0.10470133999545772</v>
      </c>
      <c r="V32" s="47">
        <f t="shared" si="76"/>
        <v>5.0971208155394651E-3</v>
      </c>
      <c r="W32" s="48">
        <f t="shared" si="77"/>
        <v>0.21308523409363742</v>
      </c>
      <c r="X32" s="46">
        <f t="shared" si="78"/>
        <v>0.86806722689075644</v>
      </c>
      <c r="Y32" s="48">
        <f t="shared" si="79"/>
        <v>0.96451914098972924</v>
      </c>
      <c r="Z32" s="46">
        <f t="shared" si="80"/>
        <v>7.0687098368759388E-2</v>
      </c>
      <c r="AA32" s="48">
        <f t="shared" si="81"/>
        <v>5.7222889155662239E-2</v>
      </c>
    </row>
    <row r="33" spans="1:27" x14ac:dyDescent="0.25">
      <c r="A33" s="26" t="str">
        <f>'LEV007'!A32</f>
        <v>3 R24</v>
      </c>
      <c r="B33" s="15">
        <f>'LEV007'!B32</f>
        <v>102</v>
      </c>
      <c r="C33" s="20">
        <f>'LEV007'!C32</f>
        <v>44</v>
      </c>
      <c r="D33" s="21">
        <f>'LEV007'!D32</f>
        <v>27</v>
      </c>
      <c r="E33" s="22">
        <f>'LEV007'!E32</f>
        <v>31</v>
      </c>
      <c r="F33" s="20">
        <f>'LEV007'!F32</f>
        <v>0</v>
      </c>
      <c r="G33" s="22">
        <f>'LEV007'!G32</f>
        <v>102</v>
      </c>
      <c r="H33" s="20">
        <f>'LEV007'!H32</f>
        <v>40</v>
      </c>
      <c r="I33" s="22">
        <f>'LEV007'!I32</f>
        <v>62</v>
      </c>
      <c r="J33" s="55">
        <f t="shared" si="10"/>
        <v>0.44736842105263158</v>
      </c>
      <c r="K33" s="63">
        <f t="shared" si="11"/>
        <v>0.3963963963963964</v>
      </c>
      <c r="L33" s="56">
        <f t="shared" si="12"/>
        <v>0.44262295081967212</v>
      </c>
      <c r="M33" s="64">
        <f t="shared" si="13"/>
        <v>0.5535714285714286</v>
      </c>
      <c r="N33" s="63">
        <f t="shared" si="14"/>
        <v>0</v>
      </c>
      <c r="O33" s="64">
        <f t="shared" si="15"/>
        <v>0.94444444444444442</v>
      </c>
      <c r="P33" s="63">
        <f t="shared" si="16"/>
        <v>0.39215686274509803</v>
      </c>
      <c r="Q33" s="64">
        <f t="shared" si="17"/>
        <v>0.49206349206349204</v>
      </c>
      <c r="S33" s="10">
        <f t="shared" si="18"/>
        <v>102</v>
      </c>
      <c r="T33" s="11">
        <f t="shared" si="19"/>
        <v>0.44736842105263158</v>
      </c>
      <c r="U33" s="46">
        <f t="shared" si="75"/>
        <v>0.11393746687864335</v>
      </c>
      <c r="V33" s="47">
        <f t="shared" si="76"/>
        <v>1.0607521697203496E-2</v>
      </c>
      <c r="W33" s="48">
        <f t="shared" si="77"/>
        <v>0.23739495798319335</v>
      </c>
      <c r="X33" s="46">
        <f t="shared" si="78"/>
        <v>1</v>
      </c>
      <c r="Y33" s="48">
        <f t="shared" si="79"/>
        <v>1.1111111111111109</v>
      </c>
      <c r="Z33" s="46">
        <f t="shared" si="80"/>
        <v>0.12341407151095735</v>
      </c>
      <c r="AA33" s="48">
        <f t="shared" si="81"/>
        <v>9.9906629318393961E-2</v>
      </c>
    </row>
    <row r="34" spans="1:27" x14ac:dyDescent="0.25">
      <c r="A34" s="26" t="str">
        <f>'LEV007'!A33</f>
        <v>Lu</v>
      </c>
      <c r="B34" s="15">
        <f>'LEV007'!B33</f>
        <v>35</v>
      </c>
      <c r="C34" s="20">
        <f>'LEV007'!C33</f>
        <v>18</v>
      </c>
      <c r="D34" s="21">
        <f>'LEV007'!D33</f>
        <v>12</v>
      </c>
      <c r="E34" s="22">
        <f>'LEV007'!E33</f>
        <v>5</v>
      </c>
      <c r="F34" s="20">
        <f>'LEV007'!F33</f>
        <v>15</v>
      </c>
      <c r="G34" s="22">
        <f>'LEV007'!G33</f>
        <v>20</v>
      </c>
      <c r="H34" s="20">
        <f>'LEV007'!H33</f>
        <v>17</v>
      </c>
      <c r="I34" s="22">
        <f>'LEV007'!I33</f>
        <v>18</v>
      </c>
      <c r="J34" s="55">
        <f t="shared" ref="J34:J50" si="82">B34/B$4</f>
        <v>0.15350877192982457</v>
      </c>
      <c r="K34" s="63">
        <f t="shared" ref="K34:K50" si="83">C34/C$4</f>
        <v>0.16216216216216217</v>
      </c>
      <c r="L34" s="56">
        <f t="shared" ref="L34:L50" si="84">D34/D$4</f>
        <v>0.19672131147540983</v>
      </c>
      <c r="M34" s="64">
        <f t="shared" ref="M34:M50" si="85">E34/E$4</f>
        <v>8.9285714285714288E-2</v>
      </c>
      <c r="N34" s="63">
        <f t="shared" ref="N34:N50" si="86">F34/F$4</f>
        <v>0.125</v>
      </c>
      <c r="O34" s="64">
        <f t="shared" ref="O34:O50" si="87">G34/G$4</f>
        <v>0.18518518518518517</v>
      </c>
      <c r="P34" s="63">
        <f t="shared" ref="P34:P50" si="88">H34/H$4</f>
        <v>0.16666666666666666</v>
      </c>
      <c r="Q34" s="64">
        <f t="shared" ref="Q34:Q50" si="89">I34/I$4</f>
        <v>0.14285714285714285</v>
      </c>
      <c r="S34" s="10">
        <f t="shared" si="18"/>
        <v>35</v>
      </c>
      <c r="T34" s="11">
        <f t="shared" si="19"/>
        <v>0.15350877192982457</v>
      </c>
      <c r="U34" s="46">
        <f t="shared" si="75"/>
        <v>5.6370656370656393E-2</v>
      </c>
      <c r="V34" s="47">
        <f t="shared" si="76"/>
        <v>0.2814988290398126</v>
      </c>
      <c r="W34" s="48">
        <f t="shared" si="77"/>
        <v>0.41836734693877553</v>
      </c>
      <c r="X34" s="46">
        <f t="shared" si="78"/>
        <v>0.18571428571428575</v>
      </c>
      <c r="Y34" s="48">
        <f t="shared" si="79"/>
        <v>0.20634920634920623</v>
      </c>
      <c r="Z34" s="46">
        <f t="shared" si="80"/>
        <v>8.5714285714285618E-2</v>
      </c>
      <c r="AA34" s="48">
        <f t="shared" si="81"/>
        <v>6.9387755102040899E-2</v>
      </c>
    </row>
    <row r="35" spans="1:27" x14ac:dyDescent="0.25">
      <c r="A35" s="26" t="str">
        <f>'LEV007'!A34</f>
        <v>Ma</v>
      </c>
      <c r="B35" s="15">
        <f>'LEV007'!B34</f>
        <v>30</v>
      </c>
      <c r="C35" s="20">
        <f>'LEV007'!C34</f>
        <v>16</v>
      </c>
      <c r="D35" s="21">
        <f>'LEV007'!D34</f>
        <v>10</v>
      </c>
      <c r="E35" s="22">
        <f>'LEV007'!E34</f>
        <v>4</v>
      </c>
      <c r="F35" s="20">
        <f>'LEV007'!F34</f>
        <v>18</v>
      </c>
      <c r="G35" s="22">
        <f>'LEV007'!G34</f>
        <v>12</v>
      </c>
      <c r="H35" s="20">
        <f>'LEV007'!H34</f>
        <v>15</v>
      </c>
      <c r="I35" s="22">
        <f>'LEV007'!I34</f>
        <v>15</v>
      </c>
      <c r="J35" s="55">
        <f t="shared" ref="J35:J49" si="90">B35/B$4</f>
        <v>0.13157894736842105</v>
      </c>
      <c r="K35" s="63">
        <f t="shared" ref="K35:K49" si="91">C35/C$4</f>
        <v>0.14414414414414414</v>
      </c>
      <c r="L35" s="56">
        <f t="shared" ref="L35:L49" si="92">D35/D$4</f>
        <v>0.16393442622950818</v>
      </c>
      <c r="M35" s="64">
        <f t="shared" ref="M35:M49" si="93">E35/E$4</f>
        <v>7.1428571428571425E-2</v>
      </c>
      <c r="N35" s="63">
        <f t="shared" ref="N35:N49" si="94">F35/F$4</f>
        <v>0.15</v>
      </c>
      <c r="O35" s="64">
        <f t="shared" ref="O35:O49" si="95">G35/G$4</f>
        <v>0.1111111111111111</v>
      </c>
      <c r="P35" s="63">
        <f t="shared" ref="P35:P49" si="96">H35/H$4</f>
        <v>0.14705882352941177</v>
      </c>
      <c r="Q35" s="64">
        <f t="shared" ref="Q35:Q49" si="97">I35/I$4</f>
        <v>0.11904761904761904</v>
      </c>
      <c r="S35" s="10">
        <f t="shared" ref="S35:S49" si="98">B35</f>
        <v>30</v>
      </c>
      <c r="T35" s="11">
        <f t="shared" ref="T35:T49" si="99">J35</f>
        <v>0.13157894736842105</v>
      </c>
      <c r="U35" s="46">
        <f t="shared" ref="U35:U49" si="100">ABS(K35-$J35)/$J35</f>
        <v>9.5495495495495547E-2</v>
      </c>
      <c r="V35" s="47">
        <f t="shared" ref="V35:V49" si="101">ABS(L35-$J35)/$J35</f>
        <v>0.24590163934426226</v>
      </c>
      <c r="W35" s="48">
        <f t="shared" ref="W35:W49" si="102">ABS(M35-$J35)/$J35</f>
        <v>0.45714285714285713</v>
      </c>
      <c r="X35" s="46">
        <f t="shared" ref="X35:X49" si="103">ABS(N35-$J35)/$J35</f>
        <v>0.14000000000000001</v>
      </c>
      <c r="Y35" s="48">
        <f t="shared" ref="Y35:Y49" si="104">ABS(O35-$J35)/$J35</f>
        <v>0.15555555555555556</v>
      </c>
      <c r="Z35" s="46">
        <f t="shared" ref="Z35:Z49" si="105">ABS(P35-$J35)/$J35</f>
        <v>0.11764705882352951</v>
      </c>
      <c r="AA35" s="48">
        <f t="shared" ref="AA35:AA49" si="106">ABS(Q35-$J35)/$J35</f>
        <v>9.5238095238095233E-2</v>
      </c>
    </row>
    <row r="36" spans="1:27" x14ac:dyDescent="0.25">
      <c r="A36" s="26" t="str">
        <f>'LEV007'!A35</f>
        <v>Mi</v>
      </c>
      <c r="B36" s="15">
        <f>'LEV007'!B35</f>
        <v>27</v>
      </c>
      <c r="C36" s="20">
        <f>'LEV007'!C35</f>
        <v>10</v>
      </c>
      <c r="D36" s="21">
        <f>'LEV007'!D35</f>
        <v>7</v>
      </c>
      <c r="E36" s="22">
        <f>'LEV007'!E35</f>
        <v>10</v>
      </c>
      <c r="F36" s="20">
        <f>'LEV007'!F35</f>
        <v>12</v>
      </c>
      <c r="G36" s="22">
        <f>'LEV007'!G35</f>
        <v>15</v>
      </c>
      <c r="H36" s="20">
        <f>'LEV007'!H35</f>
        <v>11</v>
      </c>
      <c r="I36" s="22">
        <f>'LEV007'!I35</f>
        <v>16</v>
      </c>
      <c r="J36" s="55">
        <f t="shared" si="90"/>
        <v>0.11842105263157894</v>
      </c>
      <c r="K36" s="63">
        <f t="shared" si="91"/>
        <v>9.0090090090090086E-2</v>
      </c>
      <c r="L36" s="56">
        <f t="shared" si="92"/>
        <v>0.11475409836065574</v>
      </c>
      <c r="M36" s="64">
        <f t="shared" si="93"/>
        <v>0.17857142857142858</v>
      </c>
      <c r="N36" s="63">
        <f t="shared" si="94"/>
        <v>0.1</v>
      </c>
      <c r="O36" s="64">
        <f t="shared" si="95"/>
        <v>0.1388888888888889</v>
      </c>
      <c r="P36" s="63">
        <f t="shared" si="96"/>
        <v>0.10784313725490197</v>
      </c>
      <c r="Q36" s="64">
        <f t="shared" si="97"/>
        <v>0.12698412698412698</v>
      </c>
      <c r="S36" s="10">
        <f t="shared" si="98"/>
        <v>27</v>
      </c>
      <c r="T36" s="11">
        <f t="shared" si="99"/>
        <v>0.11842105263157894</v>
      </c>
      <c r="U36" s="46">
        <f t="shared" si="100"/>
        <v>0.23923923923923923</v>
      </c>
      <c r="V36" s="47">
        <f t="shared" si="101"/>
        <v>3.0965391621129251E-2</v>
      </c>
      <c r="W36" s="48">
        <f t="shared" si="102"/>
        <v>0.50793650793650802</v>
      </c>
      <c r="X36" s="46">
        <f t="shared" si="103"/>
        <v>0.15555555555555547</v>
      </c>
      <c r="Y36" s="48">
        <f t="shared" si="104"/>
        <v>0.17283950617283964</v>
      </c>
      <c r="Z36" s="46">
        <f t="shared" si="105"/>
        <v>8.9324618736383352E-2</v>
      </c>
      <c r="AA36" s="48">
        <f t="shared" si="106"/>
        <v>7.2310405643738973E-2</v>
      </c>
    </row>
    <row r="37" spans="1:27" x14ac:dyDescent="0.25">
      <c r="A37" s="26" t="str">
        <f>'LEV007'!A36</f>
        <v>Ju</v>
      </c>
      <c r="B37" s="15">
        <f>'LEV007'!B36</f>
        <v>33</v>
      </c>
      <c r="C37" s="20">
        <f>'LEV007'!C36</f>
        <v>13</v>
      </c>
      <c r="D37" s="21">
        <f>'LEV007'!D36</f>
        <v>11</v>
      </c>
      <c r="E37" s="22">
        <f>'LEV007'!E36</f>
        <v>9</v>
      </c>
      <c r="F37" s="20">
        <f>'LEV007'!F36</f>
        <v>14</v>
      </c>
      <c r="G37" s="22">
        <f>'LEV007'!G36</f>
        <v>19</v>
      </c>
      <c r="H37" s="20">
        <f>'LEV007'!H36</f>
        <v>15</v>
      </c>
      <c r="I37" s="22">
        <f>'LEV007'!I36</f>
        <v>18</v>
      </c>
      <c r="J37" s="55">
        <f t="shared" si="90"/>
        <v>0.14473684210526316</v>
      </c>
      <c r="K37" s="63">
        <f t="shared" si="91"/>
        <v>0.11711711711711711</v>
      </c>
      <c r="L37" s="56">
        <f t="shared" si="92"/>
        <v>0.18032786885245902</v>
      </c>
      <c r="M37" s="64">
        <f t="shared" si="93"/>
        <v>0.16071428571428573</v>
      </c>
      <c r="N37" s="63">
        <f t="shared" si="94"/>
        <v>0.11666666666666667</v>
      </c>
      <c r="O37" s="64">
        <f t="shared" si="95"/>
        <v>0.17592592592592593</v>
      </c>
      <c r="P37" s="63">
        <f t="shared" si="96"/>
        <v>0.14705882352941177</v>
      </c>
      <c r="Q37" s="64">
        <f t="shared" si="97"/>
        <v>0.14285714285714285</v>
      </c>
      <c r="S37" s="10">
        <f t="shared" si="98"/>
        <v>33</v>
      </c>
      <c r="T37" s="11">
        <f t="shared" si="99"/>
        <v>0.14473684210526316</v>
      </c>
      <c r="U37" s="46">
        <f t="shared" si="100"/>
        <v>0.19082719082719088</v>
      </c>
      <c r="V37" s="47">
        <f t="shared" si="101"/>
        <v>0.24590163934426229</v>
      </c>
      <c r="W37" s="48">
        <f t="shared" si="102"/>
        <v>0.11038961038961043</v>
      </c>
      <c r="X37" s="46">
        <f t="shared" si="103"/>
        <v>0.19393939393939397</v>
      </c>
      <c r="Y37" s="48">
        <f t="shared" si="104"/>
        <v>0.21548821548821548</v>
      </c>
      <c r="Z37" s="46">
        <f t="shared" si="105"/>
        <v>1.6042780748663093E-2</v>
      </c>
      <c r="AA37" s="48">
        <f t="shared" si="106"/>
        <v>1.2987012987013082E-2</v>
      </c>
    </row>
    <row r="38" spans="1:27" x14ac:dyDescent="0.25">
      <c r="A38" s="26" t="str">
        <f>'LEV007'!A37</f>
        <v>Vi</v>
      </c>
      <c r="B38" s="15">
        <f>'LEV007'!B37</f>
        <v>38</v>
      </c>
      <c r="C38" s="20">
        <f>'LEV007'!C37</f>
        <v>24</v>
      </c>
      <c r="D38" s="21">
        <f>'LEV007'!D37</f>
        <v>8</v>
      </c>
      <c r="E38" s="22">
        <f>'LEV007'!E37</f>
        <v>6</v>
      </c>
      <c r="F38" s="20">
        <f>'LEV007'!F37</f>
        <v>26</v>
      </c>
      <c r="G38" s="22">
        <f>'LEV007'!G37</f>
        <v>12</v>
      </c>
      <c r="H38" s="20">
        <f>'LEV007'!H37</f>
        <v>16</v>
      </c>
      <c r="I38" s="22">
        <f>'LEV007'!I37</f>
        <v>22</v>
      </c>
      <c r="J38" s="55">
        <f t="shared" si="90"/>
        <v>0.16666666666666666</v>
      </c>
      <c r="K38" s="63">
        <f t="shared" si="91"/>
        <v>0.21621621621621623</v>
      </c>
      <c r="L38" s="56">
        <f t="shared" si="92"/>
        <v>0.13114754098360656</v>
      </c>
      <c r="M38" s="64">
        <f t="shared" si="93"/>
        <v>0.10714285714285714</v>
      </c>
      <c r="N38" s="63">
        <f t="shared" si="94"/>
        <v>0.21666666666666667</v>
      </c>
      <c r="O38" s="64">
        <f t="shared" si="95"/>
        <v>0.1111111111111111</v>
      </c>
      <c r="P38" s="63">
        <f t="shared" si="96"/>
        <v>0.15686274509803921</v>
      </c>
      <c r="Q38" s="64">
        <f t="shared" si="97"/>
        <v>0.17460317460317459</v>
      </c>
      <c r="S38" s="10">
        <f t="shared" si="98"/>
        <v>38</v>
      </c>
      <c r="T38" s="11">
        <f t="shared" si="99"/>
        <v>0.16666666666666666</v>
      </c>
      <c r="U38" s="46">
        <f t="shared" si="100"/>
        <v>0.29729729729729742</v>
      </c>
      <c r="V38" s="47">
        <f t="shared" si="101"/>
        <v>0.21311475409836056</v>
      </c>
      <c r="W38" s="48">
        <f t="shared" si="102"/>
        <v>0.35714285714285715</v>
      </c>
      <c r="X38" s="46">
        <f t="shared" si="103"/>
        <v>0.3000000000000001</v>
      </c>
      <c r="Y38" s="48">
        <f t="shared" si="104"/>
        <v>0.33333333333333331</v>
      </c>
      <c r="Z38" s="46">
        <f t="shared" si="105"/>
        <v>5.8823529411764663E-2</v>
      </c>
      <c r="AA38" s="48">
        <f t="shared" si="106"/>
        <v>4.7619047619047616E-2</v>
      </c>
    </row>
    <row r="39" spans="1:27" x14ac:dyDescent="0.25">
      <c r="A39" s="26" t="str">
        <f>'LEV007'!A38</f>
        <v>Sa</v>
      </c>
      <c r="B39" s="15">
        <f>'LEV007'!B38</f>
        <v>30</v>
      </c>
      <c r="C39" s="20">
        <f>'LEV007'!C38</f>
        <v>9</v>
      </c>
      <c r="D39" s="21">
        <f>'LEV007'!D38</f>
        <v>7</v>
      </c>
      <c r="E39" s="22">
        <f>'LEV007'!E38</f>
        <v>14</v>
      </c>
      <c r="F39" s="20">
        <f>'LEV007'!F38</f>
        <v>16</v>
      </c>
      <c r="G39" s="22">
        <f>'LEV007'!G38</f>
        <v>14</v>
      </c>
      <c r="H39" s="20">
        <f>'LEV007'!H38</f>
        <v>10</v>
      </c>
      <c r="I39" s="22">
        <f>'LEV007'!I38</f>
        <v>20</v>
      </c>
      <c r="J39" s="55">
        <f t="shared" si="90"/>
        <v>0.13157894736842105</v>
      </c>
      <c r="K39" s="63">
        <f t="shared" si="91"/>
        <v>8.1081081081081086E-2</v>
      </c>
      <c r="L39" s="56">
        <f t="shared" si="92"/>
        <v>0.11475409836065574</v>
      </c>
      <c r="M39" s="64">
        <f t="shared" si="93"/>
        <v>0.25</v>
      </c>
      <c r="N39" s="63">
        <f t="shared" si="94"/>
        <v>0.13333333333333333</v>
      </c>
      <c r="O39" s="64">
        <f t="shared" si="95"/>
        <v>0.12962962962962962</v>
      </c>
      <c r="P39" s="63">
        <f t="shared" si="96"/>
        <v>9.8039215686274508E-2</v>
      </c>
      <c r="Q39" s="64">
        <f t="shared" si="97"/>
        <v>0.15873015873015872</v>
      </c>
      <c r="S39" s="10">
        <f t="shared" si="98"/>
        <v>30</v>
      </c>
      <c r="T39" s="11">
        <f t="shared" si="99"/>
        <v>0.13157894736842105</v>
      </c>
      <c r="U39" s="46">
        <f t="shared" si="100"/>
        <v>0.38378378378378369</v>
      </c>
      <c r="V39" s="47">
        <f t="shared" si="101"/>
        <v>0.12786885245901633</v>
      </c>
      <c r="W39" s="48">
        <f t="shared" si="102"/>
        <v>0.90000000000000013</v>
      </c>
      <c r="X39" s="46">
        <f t="shared" si="103"/>
        <v>1.3333333333333376E-2</v>
      </c>
      <c r="Y39" s="48">
        <f t="shared" si="104"/>
        <v>1.4814814814814815E-2</v>
      </c>
      <c r="Z39" s="46">
        <f t="shared" si="105"/>
        <v>0.25490196078431371</v>
      </c>
      <c r="AA39" s="48">
        <f t="shared" si="106"/>
        <v>0.20634920634920634</v>
      </c>
    </row>
    <row r="40" spans="1:27" x14ac:dyDescent="0.25">
      <c r="A40" s="26" t="str">
        <f>'LEV007'!A39</f>
        <v>Do</v>
      </c>
      <c r="B40" s="15">
        <f>'LEV007'!B39</f>
        <v>28</v>
      </c>
      <c r="C40" s="20">
        <f>'LEV007'!C39</f>
        <v>17</v>
      </c>
      <c r="D40" s="21">
        <f>'LEV007'!D39</f>
        <v>4</v>
      </c>
      <c r="E40" s="22">
        <f>'LEV007'!E39</f>
        <v>7</v>
      </c>
      <c r="F40" s="20">
        <f>'LEV007'!F39</f>
        <v>16</v>
      </c>
      <c r="G40" s="22">
        <f>'LEV007'!G39</f>
        <v>12</v>
      </c>
      <c r="H40" s="20">
        <f>'LEV007'!H39</f>
        <v>13</v>
      </c>
      <c r="I40" s="22">
        <f>'LEV007'!I39</f>
        <v>15</v>
      </c>
      <c r="J40" s="55">
        <f t="shared" si="90"/>
        <v>0.12280701754385964</v>
      </c>
      <c r="K40" s="63">
        <f t="shared" si="91"/>
        <v>0.15315315315315314</v>
      </c>
      <c r="L40" s="56">
        <f t="shared" si="92"/>
        <v>6.5573770491803282E-2</v>
      </c>
      <c r="M40" s="64">
        <f t="shared" si="93"/>
        <v>0.125</v>
      </c>
      <c r="N40" s="63">
        <f t="shared" si="94"/>
        <v>0.13333333333333333</v>
      </c>
      <c r="O40" s="64">
        <f t="shared" si="95"/>
        <v>0.1111111111111111</v>
      </c>
      <c r="P40" s="63">
        <f t="shared" si="96"/>
        <v>0.12745098039215685</v>
      </c>
      <c r="Q40" s="64">
        <f t="shared" si="97"/>
        <v>0.11904761904761904</v>
      </c>
      <c r="S40" s="10">
        <f t="shared" si="98"/>
        <v>28</v>
      </c>
      <c r="T40" s="11">
        <f t="shared" si="99"/>
        <v>0.12280701754385964</v>
      </c>
      <c r="U40" s="46">
        <f t="shared" si="100"/>
        <v>0.24710424710424708</v>
      </c>
      <c r="V40" s="47">
        <f t="shared" si="101"/>
        <v>0.46604215456674469</v>
      </c>
      <c r="W40" s="48">
        <f t="shared" si="102"/>
        <v>1.7857142857142915E-2</v>
      </c>
      <c r="X40" s="46">
        <f t="shared" si="103"/>
        <v>8.5714285714285757E-2</v>
      </c>
      <c r="Y40" s="48">
        <f t="shared" si="104"/>
        <v>9.5238095238095233E-2</v>
      </c>
      <c r="Z40" s="46">
        <f t="shared" si="105"/>
        <v>3.7815126050420152E-2</v>
      </c>
      <c r="AA40" s="48">
        <f t="shared" si="106"/>
        <v>3.0612244897959183E-2</v>
      </c>
    </row>
    <row r="41" spans="1:27" s="35" customFormat="1" x14ac:dyDescent="0.25">
      <c r="A41" s="26" t="str">
        <f>'LEV007'!A40</f>
        <v>Sem1</v>
      </c>
      <c r="B41" s="15">
        <f>'LEV007'!B40</f>
        <v>57</v>
      </c>
      <c r="C41" s="20">
        <f>'LEV007'!C40</f>
        <v>30</v>
      </c>
      <c r="D41" s="21">
        <f>'LEV007'!D40</f>
        <v>16</v>
      </c>
      <c r="E41" s="22">
        <f>'LEV007'!E40</f>
        <v>11</v>
      </c>
      <c r="F41" s="20">
        <f>'LEV007'!F40</f>
        <v>28</v>
      </c>
      <c r="G41" s="22">
        <f>'LEV007'!G40</f>
        <v>29</v>
      </c>
      <c r="H41" s="20">
        <f>'LEV007'!H40</f>
        <v>26</v>
      </c>
      <c r="I41" s="22">
        <f>'LEV007'!I40</f>
        <v>31</v>
      </c>
      <c r="J41" s="55">
        <f t="shared" ref="J41:J44" si="107">B41/B$4</f>
        <v>0.25</v>
      </c>
      <c r="K41" s="63">
        <f t="shared" ref="K41:K44" si="108">C41/C$4</f>
        <v>0.27027027027027029</v>
      </c>
      <c r="L41" s="56">
        <f t="shared" ref="L41:L44" si="109">D41/D$4</f>
        <v>0.26229508196721313</v>
      </c>
      <c r="M41" s="64">
        <f t="shared" ref="M41:M44" si="110">E41/E$4</f>
        <v>0.19642857142857142</v>
      </c>
      <c r="N41" s="63">
        <f t="shared" ref="N41:N44" si="111">F41/F$4</f>
        <v>0.23333333333333334</v>
      </c>
      <c r="O41" s="64">
        <f t="shared" ref="O41:O44" si="112">G41/G$4</f>
        <v>0.26851851851851855</v>
      </c>
      <c r="P41" s="63">
        <f t="shared" ref="P41:P44" si="113">H41/H$4</f>
        <v>0.25490196078431371</v>
      </c>
      <c r="Q41" s="64">
        <f t="shared" ref="Q41:Q44" si="114">I41/I$4</f>
        <v>0.24603174603174602</v>
      </c>
      <c r="S41" s="10">
        <f t="shared" ref="S41:S44" si="115">B41</f>
        <v>57</v>
      </c>
      <c r="T41" s="11">
        <f t="shared" ref="T41:T44" si="116">J41</f>
        <v>0.25</v>
      </c>
      <c r="U41" s="46">
        <f t="shared" ref="U41:U44" si="117">ABS(K41-$J41)/$J41</f>
        <v>8.1081081081081141E-2</v>
      </c>
      <c r="V41" s="47">
        <f t="shared" ref="V41:V44" si="118">ABS(L41-$J41)/$J41</f>
        <v>4.9180327868852514E-2</v>
      </c>
      <c r="W41" s="48">
        <f t="shared" ref="W41:W44" si="119">ABS(M41-$J41)/$J41</f>
        <v>0.2142857142857143</v>
      </c>
      <c r="X41" s="46">
        <f t="shared" ref="X41:X44" si="120">ABS(N41-$J41)/$J41</f>
        <v>6.6666666666666652E-2</v>
      </c>
      <c r="Y41" s="48">
        <f t="shared" ref="Y41:Y44" si="121">ABS(O41-$J41)/$J41</f>
        <v>7.4074074074074181E-2</v>
      </c>
      <c r="Z41" s="46">
        <f t="shared" ref="Z41:Z44" si="122">ABS(P41-$J41)/$J41</f>
        <v>1.9607843137254832E-2</v>
      </c>
      <c r="AA41" s="48">
        <f t="shared" ref="AA41:AA44" si="123">ABS(Q41-$J41)/$J41</f>
        <v>1.5873015873015928E-2</v>
      </c>
    </row>
    <row r="42" spans="1:27" s="35" customFormat="1" x14ac:dyDescent="0.25">
      <c r="A42" s="26" t="str">
        <f>'LEV007'!A41</f>
        <v>Sem2</v>
      </c>
      <c r="B42" s="15">
        <f>'LEV007'!B41</f>
        <v>62</v>
      </c>
      <c r="C42" s="20">
        <f>'LEV007'!C41</f>
        <v>29</v>
      </c>
      <c r="D42" s="21">
        <f>'LEV007'!D41</f>
        <v>17</v>
      </c>
      <c r="E42" s="22">
        <f>'LEV007'!E41</f>
        <v>16</v>
      </c>
      <c r="F42" s="20">
        <f>'LEV007'!F41</f>
        <v>36</v>
      </c>
      <c r="G42" s="22">
        <f>'LEV007'!G41</f>
        <v>26</v>
      </c>
      <c r="H42" s="20">
        <f>'LEV007'!H41</f>
        <v>27</v>
      </c>
      <c r="I42" s="22">
        <f>'LEV007'!I41</f>
        <v>35</v>
      </c>
      <c r="J42" s="55">
        <f t="shared" si="107"/>
        <v>0.27192982456140352</v>
      </c>
      <c r="K42" s="63">
        <f t="shared" si="108"/>
        <v>0.26126126126126126</v>
      </c>
      <c r="L42" s="56">
        <f t="shared" si="109"/>
        <v>0.27868852459016391</v>
      </c>
      <c r="M42" s="64">
        <f t="shared" si="110"/>
        <v>0.2857142857142857</v>
      </c>
      <c r="N42" s="63">
        <f t="shared" si="111"/>
        <v>0.3</v>
      </c>
      <c r="O42" s="64">
        <f t="shared" si="112"/>
        <v>0.24074074074074073</v>
      </c>
      <c r="P42" s="63">
        <f t="shared" si="113"/>
        <v>0.26470588235294118</v>
      </c>
      <c r="Q42" s="64">
        <f t="shared" si="114"/>
        <v>0.27777777777777779</v>
      </c>
      <c r="S42" s="10">
        <f t="shared" si="115"/>
        <v>62</v>
      </c>
      <c r="T42" s="11">
        <f t="shared" si="116"/>
        <v>0.27192982456140352</v>
      </c>
      <c r="U42" s="46">
        <f t="shared" si="117"/>
        <v>3.9232781168265098E-2</v>
      </c>
      <c r="V42" s="47">
        <f t="shared" si="118"/>
        <v>2.4854574299312399E-2</v>
      </c>
      <c r="W42" s="48">
        <f t="shared" si="119"/>
        <v>5.0691244239631228E-2</v>
      </c>
      <c r="X42" s="46">
        <f t="shared" si="120"/>
        <v>0.10322580645161281</v>
      </c>
      <c r="Y42" s="48">
        <f t="shared" si="121"/>
        <v>0.11469534050179221</v>
      </c>
      <c r="Z42" s="46">
        <f t="shared" si="122"/>
        <v>2.6565464895635708E-2</v>
      </c>
      <c r="AA42" s="48">
        <f t="shared" si="123"/>
        <v>2.150537634408602E-2</v>
      </c>
    </row>
    <row r="43" spans="1:27" s="35" customFormat="1" x14ac:dyDescent="0.25">
      <c r="A43" s="26" t="str">
        <f>'LEV007'!A42</f>
        <v>Sem3</v>
      </c>
      <c r="B43" s="15">
        <f>'LEV007'!B42</f>
        <v>53</v>
      </c>
      <c r="C43" s="20">
        <f>'LEV007'!C42</f>
        <v>28</v>
      </c>
      <c r="D43" s="21">
        <f>'LEV007'!D42</f>
        <v>15</v>
      </c>
      <c r="E43" s="22">
        <f>'LEV007'!E42</f>
        <v>10</v>
      </c>
      <c r="F43" s="20">
        <f>'LEV007'!F42</f>
        <v>28</v>
      </c>
      <c r="G43" s="22">
        <f>'LEV007'!G42</f>
        <v>25</v>
      </c>
      <c r="H43" s="20">
        <f>'LEV007'!H42</f>
        <v>21</v>
      </c>
      <c r="I43" s="22">
        <f>'LEV007'!I42</f>
        <v>32</v>
      </c>
      <c r="J43" s="55">
        <f t="shared" si="107"/>
        <v>0.23245614035087719</v>
      </c>
      <c r="K43" s="63">
        <f t="shared" si="108"/>
        <v>0.25225225225225223</v>
      </c>
      <c r="L43" s="56">
        <f t="shared" si="109"/>
        <v>0.24590163934426229</v>
      </c>
      <c r="M43" s="64">
        <f t="shared" si="110"/>
        <v>0.17857142857142858</v>
      </c>
      <c r="N43" s="63">
        <f t="shared" si="111"/>
        <v>0.23333333333333334</v>
      </c>
      <c r="O43" s="64">
        <f t="shared" si="112"/>
        <v>0.23148148148148148</v>
      </c>
      <c r="P43" s="63">
        <f t="shared" si="113"/>
        <v>0.20588235294117646</v>
      </c>
      <c r="Q43" s="64">
        <f t="shared" si="114"/>
        <v>0.25396825396825395</v>
      </c>
      <c r="S43" s="10">
        <f t="shared" si="115"/>
        <v>53</v>
      </c>
      <c r="T43" s="11">
        <f t="shared" si="116"/>
        <v>0.23245614035087719</v>
      </c>
      <c r="U43" s="46">
        <f t="shared" si="117"/>
        <v>8.5160632330443548E-2</v>
      </c>
      <c r="V43" s="47">
        <f t="shared" si="118"/>
        <v>5.784101453758117E-2</v>
      </c>
      <c r="W43" s="48">
        <f t="shared" si="119"/>
        <v>0.23180592991913745</v>
      </c>
      <c r="X43" s="46">
        <f t="shared" si="120"/>
        <v>3.7735849056603891E-3</v>
      </c>
      <c r="Y43" s="48">
        <f t="shared" si="121"/>
        <v>4.1928721174004186E-3</v>
      </c>
      <c r="Z43" s="46">
        <f t="shared" si="122"/>
        <v>0.11431742508324089</v>
      </c>
      <c r="AA43" s="48">
        <f t="shared" si="123"/>
        <v>9.254267744833776E-2</v>
      </c>
    </row>
    <row r="44" spans="1:27" s="35" customFormat="1" x14ac:dyDescent="0.25">
      <c r="A44" s="26" t="str">
        <f>'LEV007'!A43</f>
        <v>Sem4</v>
      </c>
      <c r="B44" s="15">
        <f>'LEV007'!B43</f>
        <v>49</v>
      </c>
      <c r="C44" s="20">
        <f>'LEV007'!C43</f>
        <v>20</v>
      </c>
      <c r="D44" s="21">
        <f>'LEV007'!D43</f>
        <v>11</v>
      </c>
      <c r="E44" s="22">
        <f>'LEV007'!E43</f>
        <v>18</v>
      </c>
      <c r="F44" s="20">
        <f>'LEV007'!F43</f>
        <v>25</v>
      </c>
      <c r="G44" s="22">
        <f>'LEV007'!G43</f>
        <v>24</v>
      </c>
      <c r="H44" s="20">
        <f>'LEV007'!H43</f>
        <v>23</v>
      </c>
      <c r="I44" s="22">
        <f>'LEV007'!I43</f>
        <v>26</v>
      </c>
      <c r="J44" s="55">
        <f t="shared" si="107"/>
        <v>0.21491228070175439</v>
      </c>
      <c r="K44" s="63">
        <f t="shared" si="108"/>
        <v>0.18018018018018017</v>
      </c>
      <c r="L44" s="56">
        <f t="shared" si="109"/>
        <v>0.18032786885245902</v>
      </c>
      <c r="M44" s="64">
        <f t="shared" si="110"/>
        <v>0.32142857142857145</v>
      </c>
      <c r="N44" s="63">
        <f t="shared" si="111"/>
        <v>0.20833333333333334</v>
      </c>
      <c r="O44" s="64">
        <f t="shared" si="112"/>
        <v>0.22222222222222221</v>
      </c>
      <c r="P44" s="63">
        <f t="shared" si="113"/>
        <v>0.22549019607843138</v>
      </c>
      <c r="Q44" s="64">
        <f t="shared" si="114"/>
        <v>0.20634920634920634</v>
      </c>
      <c r="S44" s="10">
        <f t="shared" si="115"/>
        <v>49</v>
      </c>
      <c r="T44" s="11">
        <f t="shared" si="116"/>
        <v>0.21491228070175439</v>
      </c>
      <c r="U44" s="46">
        <f t="shared" si="117"/>
        <v>0.16161059018201879</v>
      </c>
      <c r="V44" s="47">
        <f t="shared" si="118"/>
        <v>0.1609233857477417</v>
      </c>
      <c r="W44" s="48">
        <f t="shared" si="119"/>
        <v>0.49562682215743448</v>
      </c>
      <c r="X44" s="46">
        <f t="shared" si="120"/>
        <v>3.0612244897959148E-2</v>
      </c>
      <c r="Y44" s="48">
        <f t="shared" si="121"/>
        <v>3.4013605442176804E-2</v>
      </c>
      <c r="Z44" s="46">
        <f t="shared" si="122"/>
        <v>4.9219687875150069E-2</v>
      </c>
      <c r="AA44" s="48">
        <f t="shared" si="123"/>
        <v>3.9844509232264395E-2</v>
      </c>
    </row>
    <row r="45" spans="1:27" x14ac:dyDescent="0.25">
      <c r="A45" s="26" t="str">
        <f>'LEV007'!A44</f>
        <v>Nov</v>
      </c>
      <c r="B45" s="15">
        <f>'LEV007'!B44</f>
        <v>55</v>
      </c>
      <c r="C45" s="20">
        <f>'LEV007'!C44</f>
        <v>27</v>
      </c>
      <c r="D45" s="21">
        <f>'LEV007'!D44</f>
        <v>14</v>
      </c>
      <c r="E45" s="22">
        <f>'LEV007'!E44</f>
        <v>14</v>
      </c>
      <c r="F45" s="20">
        <f>'LEV007'!F44</f>
        <v>27</v>
      </c>
      <c r="G45" s="22">
        <f>'LEV007'!G44</f>
        <v>28</v>
      </c>
      <c r="H45" s="20">
        <f>'LEV007'!H44</f>
        <v>24</v>
      </c>
      <c r="I45" s="22">
        <f>'LEV007'!I44</f>
        <v>31</v>
      </c>
      <c r="J45" s="55">
        <f t="shared" si="90"/>
        <v>0.2412280701754386</v>
      </c>
      <c r="K45" s="63">
        <f t="shared" si="91"/>
        <v>0.24324324324324326</v>
      </c>
      <c r="L45" s="56">
        <f t="shared" si="92"/>
        <v>0.22950819672131148</v>
      </c>
      <c r="M45" s="64">
        <f t="shared" si="93"/>
        <v>0.25</v>
      </c>
      <c r="N45" s="63">
        <f t="shared" si="94"/>
        <v>0.22500000000000001</v>
      </c>
      <c r="O45" s="64">
        <f t="shared" si="95"/>
        <v>0.25925925925925924</v>
      </c>
      <c r="P45" s="63">
        <f t="shared" si="96"/>
        <v>0.23529411764705882</v>
      </c>
      <c r="Q45" s="64">
        <f t="shared" si="97"/>
        <v>0.24603174603174602</v>
      </c>
      <c r="S45" s="10">
        <f t="shared" si="98"/>
        <v>55</v>
      </c>
      <c r="T45" s="11">
        <f t="shared" si="99"/>
        <v>0.2412280701754386</v>
      </c>
      <c r="U45" s="46">
        <f t="shared" si="100"/>
        <v>8.3538083538084069E-3</v>
      </c>
      <c r="V45" s="47">
        <f t="shared" si="101"/>
        <v>4.8584202682563318E-2</v>
      </c>
      <c r="W45" s="48">
        <f t="shared" si="102"/>
        <v>3.6363636363636362E-2</v>
      </c>
      <c r="X45" s="46">
        <f t="shared" si="103"/>
        <v>6.7272727272727248E-2</v>
      </c>
      <c r="Y45" s="48">
        <f t="shared" si="104"/>
        <v>7.4747474747474688E-2</v>
      </c>
      <c r="Z45" s="46">
        <f t="shared" si="105"/>
        <v>2.4598930481283438E-2</v>
      </c>
      <c r="AA45" s="48">
        <f t="shared" si="106"/>
        <v>1.9913419913419855E-2</v>
      </c>
    </row>
    <row r="46" spans="1:27" x14ac:dyDescent="0.25">
      <c r="A46" s="26" t="str">
        <f>'LEV007'!A45</f>
        <v>Dic</v>
      </c>
      <c r="B46" s="15">
        <f>'LEV007'!B45</f>
        <v>59</v>
      </c>
      <c r="C46" s="20">
        <f>'LEV007'!C45</f>
        <v>27</v>
      </c>
      <c r="D46" s="21">
        <f>'LEV007'!D45</f>
        <v>17</v>
      </c>
      <c r="E46" s="22">
        <f>'LEV007'!E45</f>
        <v>15</v>
      </c>
      <c r="F46" s="20">
        <f>'LEV007'!F45</f>
        <v>35</v>
      </c>
      <c r="G46" s="22">
        <f>'LEV007'!G45</f>
        <v>24</v>
      </c>
      <c r="H46" s="20">
        <f>'LEV007'!H45</f>
        <v>26</v>
      </c>
      <c r="I46" s="22">
        <f>'LEV007'!I45</f>
        <v>33</v>
      </c>
      <c r="J46" s="55">
        <f t="shared" si="90"/>
        <v>0.25877192982456143</v>
      </c>
      <c r="K46" s="63">
        <f t="shared" si="91"/>
        <v>0.24324324324324326</v>
      </c>
      <c r="L46" s="56">
        <f t="shared" si="92"/>
        <v>0.27868852459016391</v>
      </c>
      <c r="M46" s="64">
        <f t="shared" si="93"/>
        <v>0.26785714285714285</v>
      </c>
      <c r="N46" s="63">
        <f t="shared" si="94"/>
        <v>0.29166666666666669</v>
      </c>
      <c r="O46" s="64">
        <f t="shared" si="95"/>
        <v>0.22222222222222221</v>
      </c>
      <c r="P46" s="63">
        <f t="shared" si="96"/>
        <v>0.25490196078431371</v>
      </c>
      <c r="Q46" s="64">
        <f t="shared" si="97"/>
        <v>0.26190476190476192</v>
      </c>
      <c r="S46" s="10">
        <f t="shared" si="98"/>
        <v>59</v>
      </c>
      <c r="T46" s="11">
        <f t="shared" si="99"/>
        <v>0.25877192982456143</v>
      </c>
      <c r="U46" s="46">
        <f t="shared" si="100"/>
        <v>6.0009161704077003E-2</v>
      </c>
      <c r="V46" s="47">
        <f t="shared" si="101"/>
        <v>7.6965823839955344E-2</v>
      </c>
      <c r="W46" s="48">
        <f t="shared" si="102"/>
        <v>3.5108958837772257E-2</v>
      </c>
      <c r="X46" s="46">
        <f t="shared" si="103"/>
        <v>0.12711864406779658</v>
      </c>
      <c r="Y46" s="48">
        <f t="shared" si="104"/>
        <v>0.14124293785310749</v>
      </c>
      <c r="Z46" s="46">
        <f t="shared" si="105"/>
        <v>1.4955134596211537E-2</v>
      </c>
      <c r="AA46" s="48">
        <f t="shared" si="106"/>
        <v>1.2106537530266288E-2</v>
      </c>
    </row>
    <row r="47" spans="1:27" x14ac:dyDescent="0.25">
      <c r="A47" s="26" t="str">
        <f>'LEV007'!A46</f>
        <v>Ene</v>
      </c>
      <c r="B47" s="15">
        <f>'LEV007'!B46</f>
        <v>66</v>
      </c>
      <c r="C47" s="20">
        <f>'LEV007'!C46</f>
        <v>33</v>
      </c>
      <c r="D47" s="21">
        <f>'LEV007'!D46</f>
        <v>18</v>
      </c>
      <c r="E47" s="22">
        <f>'LEV007'!E46</f>
        <v>15</v>
      </c>
      <c r="F47" s="20">
        <f>'LEV007'!F46</f>
        <v>36</v>
      </c>
      <c r="G47" s="22">
        <f>'LEV007'!G46</f>
        <v>30</v>
      </c>
      <c r="H47" s="20">
        <f>'LEV007'!H46</f>
        <v>30</v>
      </c>
      <c r="I47" s="22">
        <f>'LEV007'!I46</f>
        <v>36</v>
      </c>
      <c r="J47" s="55">
        <f t="shared" si="90"/>
        <v>0.28947368421052633</v>
      </c>
      <c r="K47" s="63">
        <f t="shared" si="91"/>
        <v>0.29729729729729731</v>
      </c>
      <c r="L47" s="56">
        <f t="shared" si="92"/>
        <v>0.29508196721311475</v>
      </c>
      <c r="M47" s="64">
        <f t="shared" si="93"/>
        <v>0.26785714285714285</v>
      </c>
      <c r="N47" s="63">
        <f t="shared" si="94"/>
        <v>0.3</v>
      </c>
      <c r="O47" s="64">
        <f t="shared" si="95"/>
        <v>0.27777777777777779</v>
      </c>
      <c r="P47" s="63">
        <f t="shared" si="96"/>
        <v>0.29411764705882354</v>
      </c>
      <c r="Q47" s="64">
        <f t="shared" si="97"/>
        <v>0.2857142857142857</v>
      </c>
      <c r="S47" s="10">
        <f t="shared" si="98"/>
        <v>66</v>
      </c>
      <c r="T47" s="11">
        <f t="shared" si="99"/>
        <v>0.28947368421052633</v>
      </c>
      <c r="U47" s="46">
        <f t="shared" si="100"/>
        <v>2.7027027027027042E-2</v>
      </c>
      <c r="V47" s="47">
        <f t="shared" si="101"/>
        <v>1.9374068554396363E-2</v>
      </c>
      <c r="W47" s="48">
        <f t="shared" si="102"/>
        <v>7.4675324675324742E-2</v>
      </c>
      <c r="X47" s="46">
        <f t="shared" si="103"/>
        <v>3.6363636363636286E-2</v>
      </c>
      <c r="Y47" s="48">
        <f t="shared" si="104"/>
        <v>4.0404040404040401E-2</v>
      </c>
      <c r="Z47" s="46">
        <f t="shared" si="105"/>
        <v>1.6042780748663093E-2</v>
      </c>
      <c r="AA47" s="48">
        <f t="shared" si="106"/>
        <v>1.2987012987013082E-2</v>
      </c>
    </row>
    <row r="48" spans="1:27" x14ac:dyDescent="0.25">
      <c r="A48" s="26" t="str">
        <f>'LEV007'!A47</f>
        <v>Feb</v>
      </c>
      <c r="B48" s="15">
        <f>'LEV007'!B47</f>
        <v>48</v>
      </c>
      <c r="C48" s="20">
        <f>'LEV007'!C47</f>
        <v>24</v>
      </c>
      <c r="D48" s="21">
        <f>'LEV007'!D47</f>
        <v>12</v>
      </c>
      <c r="E48" s="22">
        <f>'LEV007'!E47</f>
        <v>12</v>
      </c>
      <c r="F48" s="20">
        <f>'LEV007'!F47</f>
        <v>22</v>
      </c>
      <c r="G48" s="22">
        <f>'LEV007'!G47</f>
        <v>26</v>
      </c>
      <c r="H48" s="20">
        <f>'LEV007'!H47</f>
        <v>22</v>
      </c>
      <c r="I48" s="22">
        <f>'LEV007'!I47</f>
        <v>26</v>
      </c>
      <c r="J48" s="55">
        <f t="shared" si="90"/>
        <v>0.21052631578947367</v>
      </c>
      <c r="K48" s="63">
        <f t="shared" si="91"/>
        <v>0.21621621621621623</v>
      </c>
      <c r="L48" s="56">
        <f t="shared" si="92"/>
        <v>0.19672131147540983</v>
      </c>
      <c r="M48" s="64">
        <f t="shared" si="93"/>
        <v>0.21428571428571427</v>
      </c>
      <c r="N48" s="63">
        <f t="shared" si="94"/>
        <v>0.18333333333333332</v>
      </c>
      <c r="O48" s="64">
        <f t="shared" si="95"/>
        <v>0.24074074074074073</v>
      </c>
      <c r="P48" s="63">
        <f t="shared" si="96"/>
        <v>0.21568627450980393</v>
      </c>
      <c r="Q48" s="64">
        <f t="shared" si="97"/>
        <v>0.20634920634920634</v>
      </c>
      <c r="S48" s="10">
        <f t="shared" si="98"/>
        <v>48</v>
      </c>
      <c r="T48" s="11">
        <f t="shared" si="99"/>
        <v>0.21052631578947367</v>
      </c>
      <c r="U48" s="46">
        <f t="shared" si="100"/>
        <v>2.702702702702714E-2</v>
      </c>
      <c r="V48" s="47">
        <f t="shared" si="101"/>
        <v>6.557377049180324E-2</v>
      </c>
      <c r="W48" s="48">
        <f t="shared" si="102"/>
        <v>1.7857142857142856E-2</v>
      </c>
      <c r="X48" s="46">
        <f t="shared" si="103"/>
        <v>0.12916666666666668</v>
      </c>
      <c r="Y48" s="48">
        <f t="shared" si="104"/>
        <v>0.14351851851851852</v>
      </c>
      <c r="Z48" s="46">
        <f t="shared" si="105"/>
        <v>2.4509803921568735E-2</v>
      </c>
      <c r="AA48" s="48">
        <f t="shared" si="106"/>
        <v>1.984126984126984E-2</v>
      </c>
    </row>
    <row r="49" spans="1:27" x14ac:dyDescent="0.25">
      <c r="A49" s="26" t="str">
        <f>'LEV007'!A48</f>
        <v>EQP A</v>
      </c>
      <c r="B49" s="15">
        <f>'LEV007'!B48</f>
        <v>115</v>
      </c>
      <c r="C49" s="20">
        <f>'LEV007'!C48</f>
        <v>58</v>
      </c>
      <c r="D49" s="21">
        <f>'LEV007'!D48</f>
        <v>30</v>
      </c>
      <c r="E49" s="22">
        <f>'LEV007'!E48</f>
        <v>27</v>
      </c>
      <c r="F49" s="20">
        <f>'LEV007'!F48</f>
        <v>61</v>
      </c>
      <c r="G49" s="22">
        <f>'LEV007'!G48</f>
        <v>54</v>
      </c>
      <c r="H49" s="20">
        <f>'LEV007'!H48</f>
        <v>51</v>
      </c>
      <c r="I49" s="22">
        <f>'LEV007'!I48</f>
        <v>64</v>
      </c>
      <c r="J49" s="55">
        <f t="shared" si="90"/>
        <v>0.50438596491228072</v>
      </c>
      <c r="K49" s="63">
        <f t="shared" si="91"/>
        <v>0.52252252252252251</v>
      </c>
      <c r="L49" s="56">
        <f t="shared" si="92"/>
        <v>0.49180327868852458</v>
      </c>
      <c r="M49" s="64">
        <f t="shared" si="93"/>
        <v>0.48214285714285715</v>
      </c>
      <c r="N49" s="63">
        <f t="shared" si="94"/>
        <v>0.5083333333333333</v>
      </c>
      <c r="O49" s="64">
        <f t="shared" si="95"/>
        <v>0.5</v>
      </c>
      <c r="P49" s="63">
        <f t="shared" si="96"/>
        <v>0.5</v>
      </c>
      <c r="Q49" s="64">
        <f t="shared" si="97"/>
        <v>0.50793650793650791</v>
      </c>
      <c r="S49" s="10">
        <f t="shared" si="98"/>
        <v>115</v>
      </c>
      <c r="T49" s="11">
        <f t="shared" si="99"/>
        <v>0.50438596491228072</v>
      </c>
      <c r="U49" s="46">
        <f t="shared" si="100"/>
        <v>3.5957696827261999E-2</v>
      </c>
      <c r="V49" s="47">
        <f t="shared" si="101"/>
        <v>2.4946543121881725E-2</v>
      </c>
      <c r="W49" s="48">
        <f t="shared" si="102"/>
        <v>4.4099378881987589E-2</v>
      </c>
      <c r="X49" s="46">
        <f t="shared" si="103"/>
        <v>7.826086956521653E-3</v>
      </c>
      <c r="Y49" s="48">
        <f t="shared" si="104"/>
        <v>8.6956521739130696E-3</v>
      </c>
      <c r="Z49" s="46">
        <f t="shared" si="105"/>
        <v>8.6956521739130696E-3</v>
      </c>
      <c r="AA49" s="48">
        <f t="shared" si="106"/>
        <v>7.0393374741199999E-3</v>
      </c>
    </row>
    <row r="50" spans="1:27" x14ac:dyDescent="0.25">
      <c r="A50" s="26" t="str">
        <f>'LEV007'!A49</f>
        <v>EQP B</v>
      </c>
      <c r="B50" s="16">
        <f>'LEV007'!B49</f>
        <v>113</v>
      </c>
      <c r="C50" s="23">
        <f>'LEV007'!C49</f>
        <v>53</v>
      </c>
      <c r="D50" s="24">
        <f>'LEV007'!D49</f>
        <v>31</v>
      </c>
      <c r="E50" s="25">
        <f>'LEV007'!E49</f>
        <v>29</v>
      </c>
      <c r="F50" s="23">
        <f>'LEV007'!F49</f>
        <v>59</v>
      </c>
      <c r="G50" s="25">
        <f>'LEV007'!G49</f>
        <v>54</v>
      </c>
      <c r="H50" s="23">
        <f>'LEV007'!H49</f>
        <v>51</v>
      </c>
      <c r="I50" s="25">
        <f>'LEV007'!I49</f>
        <v>62</v>
      </c>
      <c r="J50" s="55">
        <f t="shared" si="82"/>
        <v>0.49561403508771928</v>
      </c>
      <c r="K50" s="65">
        <f t="shared" si="83"/>
        <v>0.47747747747747749</v>
      </c>
      <c r="L50" s="66">
        <f t="shared" si="84"/>
        <v>0.50819672131147542</v>
      </c>
      <c r="M50" s="67">
        <f t="shared" si="85"/>
        <v>0.5178571428571429</v>
      </c>
      <c r="N50" s="65">
        <f t="shared" si="86"/>
        <v>0.49166666666666664</v>
      </c>
      <c r="O50" s="67">
        <f t="shared" si="87"/>
        <v>0.5</v>
      </c>
      <c r="P50" s="65">
        <f t="shared" si="88"/>
        <v>0.5</v>
      </c>
      <c r="Q50" s="67">
        <f t="shared" si="89"/>
        <v>0.49206349206349204</v>
      </c>
      <c r="S50" s="10">
        <f t="shared" si="18"/>
        <v>113</v>
      </c>
      <c r="T50" s="11">
        <f t="shared" si="19"/>
        <v>0.49561403508771928</v>
      </c>
      <c r="U50" s="52">
        <f t="shared" si="75"/>
        <v>3.6594116240133895E-2</v>
      </c>
      <c r="V50" s="53">
        <f t="shared" si="76"/>
        <v>2.5388074858552202E-2</v>
      </c>
      <c r="W50" s="54">
        <f t="shared" si="77"/>
        <v>4.4879898862199868E-2</v>
      </c>
      <c r="X50" s="52">
        <f t="shared" si="78"/>
        <v>7.9646017699115286E-3</v>
      </c>
      <c r="Y50" s="54">
        <f t="shared" si="79"/>
        <v>8.8495575221239214E-3</v>
      </c>
      <c r="Z50" s="52">
        <f t="shared" si="80"/>
        <v>8.8495575221239214E-3</v>
      </c>
      <c r="AA50" s="54">
        <f t="shared" si="81"/>
        <v>7.1639275179098466E-3</v>
      </c>
    </row>
    <row r="51" spans="1:27" x14ac:dyDescent="0.25">
      <c r="K51" s="21"/>
      <c r="L51" s="21"/>
      <c r="M51" s="21"/>
      <c r="N51" s="21"/>
      <c r="O51" s="21"/>
      <c r="P51" s="21"/>
      <c r="Q51" s="21"/>
    </row>
  </sheetData>
  <mergeCells count="6">
    <mergeCell ref="Z1:AA1"/>
    <mergeCell ref="F1:G1"/>
    <mergeCell ref="H1:I1"/>
    <mergeCell ref="N1:O1"/>
    <mergeCell ref="P1:Q1"/>
    <mergeCell ref="X1:Y1"/>
  </mergeCells>
  <conditionalFormatting sqref="U5:AA5 U45:AA50">
    <cfRule type="colorScale" priority="27">
      <colorScale>
        <cfvo type="num" val="0"/>
        <cfvo type="num" val="$AC$4"/>
        <color theme="0"/>
        <color rgb="FFFF0000"/>
      </colorScale>
    </cfRule>
  </conditionalFormatting>
  <conditionalFormatting sqref="U6:AA6">
    <cfRule type="colorScale" priority="17">
      <colorScale>
        <cfvo type="num" val="0"/>
        <cfvo type="num" val="$AC$4"/>
        <color theme="0"/>
        <color rgb="FFFF0000"/>
      </colorScale>
    </cfRule>
  </conditionalFormatting>
  <conditionalFormatting sqref="U8:AA15">
    <cfRule type="colorScale" priority="16">
      <colorScale>
        <cfvo type="num" val="0"/>
        <cfvo type="num" val="$AC$4"/>
        <color theme="0"/>
        <color rgb="FFFF0000"/>
      </colorScale>
    </cfRule>
  </conditionalFormatting>
  <conditionalFormatting sqref="U17:AA17">
    <cfRule type="colorScale" priority="15">
      <colorScale>
        <cfvo type="num" val="0"/>
        <cfvo type="num" val="$AC$4"/>
        <color theme="0"/>
        <color rgb="FFFF0000"/>
      </colorScale>
    </cfRule>
  </conditionalFormatting>
  <conditionalFormatting sqref="U20:AA20">
    <cfRule type="colorScale" priority="14">
      <colorScale>
        <cfvo type="num" val="0"/>
        <cfvo type="num" val="$AC$4"/>
        <color theme="0"/>
        <color rgb="FFFF0000"/>
      </colorScale>
    </cfRule>
  </conditionalFormatting>
  <conditionalFormatting sqref="U22:AA23">
    <cfRule type="colorScale" priority="13">
      <colorScale>
        <cfvo type="num" val="0"/>
        <cfvo type="num" val="$AC$4"/>
        <color theme="0"/>
        <color rgb="FFFF0000"/>
      </colorScale>
    </cfRule>
  </conditionalFormatting>
  <conditionalFormatting sqref="U28:AA34">
    <cfRule type="colorScale" priority="12">
      <colorScale>
        <cfvo type="num" val="0"/>
        <cfvo type="num" val="$AC$4"/>
        <color theme="0"/>
        <color rgb="FFFF0000"/>
      </colorScale>
    </cfRule>
  </conditionalFormatting>
  <conditionalFormatting sqref="U16:AA16">
    <cfRule type="colorScale" priority="11">
      <colorScale>
        <cfvo type="num" val="0"/>
        <cfvo type="num" val="$AC$4"/>
        <color theme="0"/>
        <color rgb="FFFF0000"/>
      </colorScale>
    </cfRule>
  </conditionalFormatting>
  <conditionalFormatting sqref="U7:AA7">
    <cfRule type="colorScale" priority="10">
      <colorScale>
        <cfvo type="num" val="0"/>
        <cfvo type="num" val="$AC$4"/>
        <color theme="0"/>
        <color rgb="FFFF0000"/>
      </colorScale>
    </cfRule>
  </conditionalFormatting>
  <conditionalFormatting sqref="U35:AA40">
    <cfRule type="colorScale" priority="9">
      <colorScale>
        <cfvo type="num" val="0"/>
        <cfvo type="num" val="$AC$4"/>
        <color theme="0"/>
        <color rgb="FFFF0000"/>
      </colorScale>
    </cfRule>
  </conditionalFormatting>
  <conditionalFormatting sqref="U18:AA18">
    <cfRule type="colorScale" priority="8">
      <colorScale>
        <cfvo type="num" val="0"/>
        <cfvo type="num" val="$AC$4"/>
        <color theme="0"/>
        <color rgb="FFFF0000"/>
      </colorScale>
    </cfRule>
  </conditionalFormatting>
  <conditionalFormatting sqref="U19:AA19">
    <cfRule type="colorScale" priority="7">
      <colorScale>
        <cfvo type="num" val="0"/>
        <cfvo type="num" val="$AC$4"/>
        <color theme="0"/>
        <color rgb="FFFF0000"/>
      </colorScale>
    </cfRule>
  </conditionalFormatting>
  <conditionalFormatting sqref="U24:AA24">
    <cfRule type="colorScale" priority="6">
      <colorScale>
        <cfvo type="num" val="0"/>
        <cfvo type="num" val="$AC$4"/>
        <color theme="0"/>
        <color rgb="FFFF0000"/>
      </colorScale>
    </cfRule>
  </conditionalFormatting>
  <conditionalFormatting sqref="U26:AA27">
    <cfRule type="colorScale" priority="5">
      <colorScale>
        <cfvo type="num" val="0"/>
        <cfvo type="num" val="$AC$4"/>
        <color theme="0"/>
        <color rgb="FFFF0000"/>
      </colorScale>
    </cfRule>
  </conditionalFormatting>
  <conditionalFormatting sqref="U41:AA44">
    <cfRule type="colorScale" priority="4">
      <colorScale>
        <cfvo type="num" val="0"/>
        <cfvo type="num" val="$AC$4"/>
        <color theme="0"/>
        <color rgb="FFFF0000"/>
      </colorScale>
    </cfRule>
  </conditionalFormatting>
  <conditionalFormatting sqref="K5:Q50">
    <cfRule type="expression" dxfId="41" priority="1" stopIfTrue="1">
      <formula>U5&gt;0.6</formula>
    </cfRule>
    <cfRule type="expression" dxfId="40" priority="2" stopIfTrue="1">
      <formula>U5&gt;0.3</formula>
    </cfRule>
    <cfRule type="expression" dxfId="39" priority="3" stopIfTrue="1">
      <formula>U5&gt;0.15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5" x14ac:dyDescent="0.25"/>
  <cols>
    <col min="1" max="1" width="24.7109375" bestFit="1" customWidth="1"/>
    <col min="2" max="2" width="9" bestFit="1" customWidth="1"/>
    <col min="3" max="3" width="11.85546875" bestFit="1" customWidth="1"/>
    <col min="9" max="9" width="11.42578125" style="71"/>
    <col min="10" max="10" width="6.5703125" style="41" bestFit="1" customWidth="1"/>
  </cols>
  <sheetData>
    <row r="1" spans="1:10" s="35" customFormat="1" x14ac:dyDescent="0.25">
      <c r="C1" s="38" t="s">
        <v>39</v>
      </c>
      <c r="D1" s="38" t="s">
        <v>42</v>
      </c>
      <c r="E1" s="38" t="s">
        <v>40</v>
      </c>
      <c r="F1" s="38" t="s">
        <v>41</v>
      </c>
      <c r="G1" s="38" t="s">
        <v>43</v>
      </c>
      <c r="H1" s="38" t="s">
        <v>44</v>
      </c>
      <c r="I1" s="38" t="s">
        <v>76</v>
      </c>
      <c r="J1" s="40" t="s">
        <v>38</v>
      </c>
    </row>
    <row r="2" spans="1:10" x14ac:dyDescent="0.25">
      <c r="A2" s="73" t="s">
        <v>297</v>
      </c>
      <c r="C2" s="3" t="s">
        <v>162</v>
      </c>
      <c r="D2" s="3" t="s">
        <v>163</v>
      </c>
      <c r="E2" s="3" t="s">
        <v>164</v>
      </c>
      <c r="F2" s="3" t="s">
        <v>165</v>
      </c>
      <c r="G2" s="3" t="s">
        <v>166</v>
      </c>
      <c r="H2" s="3" t="s">
        <v>167</v>
      </c>
      <c r="I2" s="3" t="s">
        <v>281</v>
      </c>
    </row>
    <row r="3" spans="1:10" s="2" customFormat="1" x14ac:dyDescent="0.25">
      <c r="B3" s="2" t="s">
        <v>174</v>
      </c>
      <c r="J3" s="41"/>
    </row>
    <row r="4" spans="1:10" x14ac:dyDescent="0.25">
      <c r="A4" s="30" t="s">
        <v>129</v>
      </c>
      <c r="B4" s="31" t="s">
        <v>4</v>
      </c>
      <c r="C4" s="5">
        <f>HLOOKUP(C$1,'LEV009'!$D$2:$Q$38,VLOOKUP('Cdo020'!$J4,'LEV009'!$A$3:$B$38,2,FALSE)+1,FALSE)-3</f>
        <v>-0.10849999999999982</v>
      </c>
      <c r="D4" s="5">
        <f>HLOOKUP(D$1,'LEV009'!$D$2:$Q$38,VLOOKUP('Cdo020'!$J4,'LEV009'!$A$3:$B$38,2,FALSE)+1,FALSE)-3</f>
        <v>0.39840000000000009</v>
      </c>
      <c r="E4" s="5">
        <f>HLOOKUP(E$1,'LEV009'!$D$2:$Q$38,VLOOKUP('Cdo020'!$J4,'LEV009'!$A$3:$B$38,2,FALSE)+1,FALSE)-3</f>
        <v>-0.25240000000000018</v>
      </c>
      <c r="F4" s="5">
        <f>HLOOKUP(F$1,'LEV009'!$D$2:$Q$38,VLOOKUP('Cdo020'!$J4,'LEV009'!$A$3:$B$38,2,FALSE)+1,FALSE)-3</f>
        <v>-8.4499999999999797E-2</v>
      </c>
      <c r="G4" s="5">
        <f>HLOOKUP(G$1,'LEV009'!$D$2:$Q$38,VLOOKUP('Cdo020'!$J4,'LEV009'!$A$3:$B$38,2,FALSE)+1,FALSE)-3</f>
        <v>-0.31829999999999981</v>
      </c>
      <c r="H4" s="5">
        <f>HLOOKUP(H$1,'LEV009'!$D$2:$Q$38,VLOOKUP('Cdo020'!$J4,'LEV009'!$A$3:$B$38,2,FALSE)+1,FALSE)-3</f>
        <v>-0.28960000000000008</v>
      </c>
      <c r="I4" s="5"/>
      <c r="J4" s="40" t="s">
        <v>45</v>
      </c>
    </row>
    <row r="5" spans="1:10" x14ac:dyDescent="0.25">
      <c r="A5" s="30" t="s">
        <v>130</v>
      </c>
      <c r="B5" s="31" t="s">
        <v>4</v>
      </c>
      <c r="C5" s="5">
        <f>HLOOKUP(C$1,'LEV009'!$D$2:$Q$38,VLOOKUP('Cdo020'!$J5,'LEV009'!$A$3:$B$38,2,FALSE)+1,FALSE)</f>
        <v>6.1699999999999998E-2</v>
      </c>
      <c r="D5" s="5">
        <f>HLOOKUP(D$1,'LEV009'!$D$2:$Q$38,VLOOKUP('Cdo020'!$J5,'LEV009'!$A$3:$B$38,2,FALSE)+1,FALSE)</f>
        <v>8.7300000000000003E-2</v>
      </c>
      <c r="E5" s="5">
        <f>HLOOKUP(E$1,'LEV009'!$D$2:$Q$38,VLOOKUP('Cdo020'!$J5,'LEV009'!$A$3:$B$38,2,FALSE)+1,FALSE)</f>
        <v>2.0400000000000001E-2</v>
      </c>
      <c r="F5" s="5">
        <f>HLOOKUP(F$1,'LEV009'!$D$2:$Q$38,VLOOKUP('Cdo020'!$J5,'LEV009'!$A$3:$B$38,2,FALSE)+1,FALSE)</f>
        <v>9.8199999999999996E-2</v>
      </c>
      <c r="G5" s="5">
        <f>HLOOKUP(G$1,'LEV009'!$D$2:$Q$38,VLOOKUP('Cdo020'!$J5,'LEV009'!$A$3:$B$38,2,FALSE)+1,FALSE)</f>
        <v>0.13500000000000001</v>
      </c>
      <c r="H5" s="5">
        <f>HLOOKUP(H$1,'LEV009'!$D$2:$Q$38,VLOOKUP('Cdo020'!$J5,'LEV009'!$A$3:$B$38,2,FALSE)+1,FALSE)</f>
        <v>0.124</v>
      </c>
      <c r="I5" s="5"/>
      <c r="J5" s="40" t="s">
        <v>46</v>
      </c>
    </row>
    <row r="6" spans="1:10" x14ac:dyDescent="0.25">
      <c r="A6" s="30" t="s">
        <v>131</v>
      </c>
      <c r="B6" s="31" t="s">
        <v>4</v>
      </c>
      <c r="C6" s="5">
        <f>HLOOKUP(C$1,'LEV009'!$D$2:$Q$38,VLOOKUP('Cdo020'!$J6,'LEV009'!$A$3:$B$38,2,FALSE)+1,FALSE)</f>
        <v>0.24832000000000001</v>
      </c>
      <c r="D6" s="5">
        <f>HLOOKUP(D$1,'LEV009'!$D$2:$Q$38,VLOOKUP('Cdo020'!$J6,'LEV009'!$A$3:$B$38,2,FALSE)+1,FALSE)</f>
        <v>0.29542000000000002</v>
      </c>
      <c r="E6" s="5">
        <f>HLOOKUP(E$1,'LEV009'!$D$2:$Q$38,VLOOKUP('Cdo020'!$J6,'LEV009'!$A$3:$B$38,2,FALSE)+1,FALSE)</f>
        <v>0.14294999999999999</v>
      </c>
      <c r="F6" s="5">
        <f>HLOOKUP(F$1,'LEV009'!$D$2:$Q$38,VLOOKUP('Cdo020'!$J6,'LEV009'!$A$3:$B$38,2,FALSE)+1,FALSE)</f>
        <v>0.31330000000000002</v>
      </c>
      <c r="G6" s="5">
        <f>HLOOKUP(G$1,'LEV009'!$D$2:$Q$38,VLOOKUP('Cdo020'!$J6,'LEV009'!$A$3:$B$38,2,FALSE)+1,FALSE)</f>
        <v>0.36780000000000002</v>
      </c>
      <c r="H6" s="5">
        <f>HLOOKUP(H$1,'LEV009'!$D$2:$Q$38,VLOOKUP('Cdo020'!$J6,'LEV009'!$A$3:$B$38,2,FALSE)+1,FALSE)</f>
        <v>0.35265999999999997</v>
      </c>
      <c r="I6" s="5"/>
      <c r="J6" s="40" t="s">
        <v>47</v>
      </c>
    </row>
    <row r="7" spans="1:10" x14ac:dyDescent="0.25">
      <c r="A7" s="30" t="s">
        <v>132</v>
      </c>
      <c r="B7" s="31" t="s">
        <v>4</v>
      </c>
      <c r="C7" s="5">
        <f>HLOOKUP(C$1,'LEV009'!$D$2:$Q$38,VLOOKUP('Cdo020'!$J7,'LEV009'!$A$3:$B$38,2,FALSE)+1,FALSE)</f>
        <v>-0.64224999999999999</v>
      </c>
      <c r="D7" s="5">
        <f>HLOOKUP(D$1,'LEV009'!$D$2:$Q$38,VLOOKUP('Cdo020'!$J7,'LEV009'!$A$3:$B$38,2,FALSE)+1,FALSE)</f>
        <v>-0.89102999999999999</v>
      </c>
      <c r="E7" s="5">
        <f>HLOOKUP(E$1,'LEV009'!$D$2:$Q$38,VLOOKUP('Cdo020'!$J7,'LEV009'!$A$3:$B$38,2,FALSE)+1,FALSE)</f>
        <v>-0.96367000000000003</v>
      </c>
      <c r="F7" s="5">
        <f>HLOOKUP(F$1,'LEV009'!$D$2:$Q$38,VLOOKUP('Cdo020'!$J7,'LEV009'!$A$3:$B$38,2,FALSE)+1,FALSE)</f>
        <v>-0.21335999999999999</v>
      </c>
      <c r="G7" s="5">
        <f>HLOOKUP(G$1,'LEV009'!$D$2:$Q$38,VLOOKUP('Cdo020'!$J7,'LEV009'!$A$3:$B$38,2,FALSE)+1,FALSE)</f>
        <v>-0.18973000000000001</v>
      </c>
      <c r="H7" s="5">
        <f>HLOOKUP(H$1,'LEV009'!$D$2:$Q$38,VLOOKUP('Cdo020'!$J7,'LEV009'!$A$3:$B$38,2,FALSE)+1,FALSE)</f>
        <v>-0.6764</v>
      </c>
      <c r="I7" s="5"/>
      <c r="J7" s="40" t="s">
        <v>48</v>
      </c>
    </row>
    <row r="8" spans="1:10" x14ac:dyDescent="0.25">
      <c r="A8" s="30" t="s">
        <v>50</v>
      </c>
      <c r="B8" s="31" t="s">
        <v>4</v>
      </c>
      <c r="C8" s="87">
        <f>HLOOKUP(C$1,'LEV009'!$D$2:$Q$38,VLOOKUP('Cdo020'!$J8,'LEV009'!$A$3:$B$38,2,FALSE)+1,FALSE)</f>
        <v>3.1518999999999999</v>
      </c>
      <c r="D8" s="87">
        <f>HLOOKUP(D$1,'LEV009'!$D$2:$Q$38,VLOOKUP('Cdo020'!$J8,'LEV009'!$A$3:$B$38,2,FALSE)+1,FALSE)</f>
        <v>3.8151000000000002</v>
      </c>
      <c r="E8" s="87">
        <f>HLOOKUP(E$1,'LEV009'!$D$2:$Q$38,VLOOKUP('Cdo020'!$J8,'LEV009'!$A$3:$B$38,2,FALSE)+1,FALSE)</f>
        <v>3.7738</v>
      </c>
      <c r="F8" s="87">
        <f>HLOOKUP(F$1,'LEV009'!$D$2:$Q$38,VLOOKUP('Cdo020'!$J8,'LEV009'!$A$3:$B$38,2,FALSE)+1,FALSE)</f>
        <v>3.3572000000000002</v>
      </c>
      <c r="G8" s="87">
        <f>HLOOKUP(G$1,'LEV009'!$D$2:$Q$38,VLOOKUP('Cdo020'!$J8,'LEV009'!$A$3:$B$38,2,FALSE)+1,FALSE)</f>
        <v>3</v>
      </c>
      <c r="H8" s="87">
        <f>HLOOKUP(H$1,'LEV009'!$D$2:$Q$38,VLOOKUP('Cdo020'!$J8,'LEV009'!$A$3:$B$38,2,FALSE)+1,FALSE)</f>
        <v>3.5785</v>
      </c>
      <c r="I8" s="87"/>
      <c r="J8" s="40" t="s">
        <v>49</v>
      </c>
    </row>
    <row r="9" spans="1:10" x14ac:dyDescent="0.25">
      <c r="A9" s="30" t="str">
        <f>A4</f>
        <v>Promedio</v>
      </c>
      <c r="B9" s="31" t="s">
        <v>5</v>
      </c>
      <c r="C9" s="5">
        <f>HLOOKUP(C$1,'LEV009'!$D$2:$Q$38,VLOOKUP('Cdo020'!$J9,'LEV009'!$A$3:$B$38,2,FALSE)+1,FALSE)-3</f>
        <v>-7.6400000000000023E-2</v>
      </c>
      <c r="D9" s="5">
        <f>HLOOKUP(D$1,'LEV009'!$D$2:$Q$38,VLOOKUP('Cdo020'!$J9,'LEV009'!$A$3:$B$38,2,FALSE)+1,FALSE)-3</f>
        <v>0.43840000000000012</v>
      </c>
      <c r="E9" s="5"/>
      <c r="F9" s="5">
        <f>HLOOKUP(F$1,'LEV009'!$D$2:$Q$38,VLOOKUP('Cdo020'!$J9,'LEV009'!$A$3:$B$38,2,FALSE)+1,FALSE)-3</f>
        <v>-6.4599999999999991E-2</v>
      </c>
      <c r="G9" s="5">
        <f>HLOOKUP(G$1,'LEV009'!$D$2:$Q$38,VLOOKUP('Cdo020'!$J9,'LEV009'!$A$3:$B$38,2,FALSE)+1,FALSE)-3</f>
        <v>-0.26330000000000009</v>
      </c>
      <c r="H9" s="5">
        <f>HLOOKUP(H$1,'LEV009'!$D$2:$Q$38,VLOOKUP('Cdo020'!$J9,'LEV009'!$A$3:$B$38,2,FALSE)+1,FALSE)-3</f>
        <v>-0.22389999999999999</v>
      </c>
      <c r="I9" s="5"/>
      <c r="J9" s="40" t="s">
        <v>51</v>
      </c>
    </row>
    <row r="10" spans="1:10" x14ac:dyDescent="0.25">
      <c r="A10" s="30" t="str">
        <f t="shared" ref="A10:A13" si="0">A5</f>
        <v>Varianza</v>
      </c>
      <c r="B10" s="31" t="s">
        <v>5</v>
      </c>
      <c r="C10" s="5">
        <f>HLOOKUP(C$1,'LEV009'!$D$2:$Q$38,VLOOKUP('Cdo020'!$J10,'LEV009'!$A$3:$B$38,2,FALSE)+1,FALSE)</f>
        <v>3.6799999999999999E-2</v>
      </c>
      <c r="D10" s="5">
        <f>HLOOKUP(D$1,'LEV009'!$D$2:$Q$38,VLOOKUP('Cdo020'!$J10,'LEV009'!$A$3:$B$38,2,FALSE)+1,FALSE)</f>
        <v>1.6199999999999999E-2</v>
      </c>
      <c r="E10" s="5"/>
      <c r="F10" s="5">
        <f>HLOOKUP(F$1,'LEV009'!$D$2:$Q$38,VLOOKUP('Cdo020'!$J10,'LEV009'!$A$3:$B$38,2,FALSE)+1,FALSE)</f>
        <v>0.104</v>
      </c>
      <c r="G10" s="5">
        <f>HLOOKUP(G$1,'LEV009'!$D$2:$Q$38,VLOOKUP('Cdo020'!$J10,'LEV009'!$A$3:$B$38,2,FALSE)+1,FALSE)</f>
        <v>0.12</v>
      </c>
      <c r="H10" s="5">
        <f>HLOOKUP(H$1,'LEV009'!$D$2:$Q$38,VLOOKUP('Cdo020'!$J10,'LEV009'!$A$3:$B$38,2,FALSE)+1,FALSE)</f>
        <v>0.11799999999999999</v>
      </c>
      <c r="I10" s="5"/>
      <c r="J10" s="40" t="s">
        <v>52</v>
      </c>
    </row>
    <row r="11" spans="1:10" x14ac:dyDescent="0.25">
      <c r="A11" s="30" t="str">
        <f t="shared" si="0"/>
        <v>Desviación Estándar</v>
      </c>
      <c r="B11" s="31" t="s">
        <v>5</v>
      </c>
      <c r="C11" s="5">
        <f>HLOOKUP(C$1,'LEV009'!$D$2:$Q$38,VLOOKUP('Cdo020'!$J11,'LEV009'!$A$3:$B$38,2,FALSE)+1,FALSE)</f>
        <v>0.19188</v>
      </c>
      <c r="D11" s="5">
        <f>HLOOKUP(D$1,'LEV009'!$D$2:$Q$38,VLOOKUP('Cdo020'!$J11,'LEV009'!$A$3:$B$38,2,FALSE)+1,FALSE)</f>
        <v>0.12716</v>
      </c>
      <c r="E11" s="5"/>
      <c r="F11" s="5">
        <f>HLOOKUP(F$1,'LEV009'!$D$2:$Q$38,VLOOKUP('Cdo020'!$J11,'LEV009'!$A$3:$B$38,2,FALSE)+1,FALSE)</f>
        <v>0.32267000000000001</v>
      </c>
      <c r="G11" s="5">
        <f>HLOOKUP(G$1,'LEV009'!$D$2:$Q$38,VLOOKUP('Cdo020'!$J11,'LEV009'!$A$3:$B$38,2,FALSE)+1,FALSE)</f>
        <v>0.34666999999999998</v>
      </c>
      <c r="H11" s="5">
        <f>HLOOKUP(H$1,'LEV009'!$D$2:$Q$38,VLOOKUP('Cdo020'!$J11,'LEV009'!$A$3:$B$38,2,FALSE)+1,FALSE)</f>
        <v>0.34342</v>
      </c>
      <c r="I11" s="5"/>
      <c r="J11" s="40" t="s">
        <v>53</v>
      </c>
    </row>
    <row r="12" spans="1:10" x14ac:dyDescent="0.25">
      <c r="A12" s="30" t="str">
        <f t="shared" si="0"/>
        <v>Sesgo</v>
      </c>
      <c r="B12" s="31" t="s">
        <v>5</v>
      </c>
      <c r="C12" s="5">
        <f>HLOOKUP(C$1,'LEV009'!$D$2:$Q$38,VLOOKUP('Cdo020'!$J12,'LEV009'!$A$3:$B$38,2,FALSE)+1,FALSE)</f>
        <v>-0.20635000000000001</v>
      </c>
      <c r="D12" s="5">
        <f>HLOOKUP(D$1,'LEV009'!$D$2:$Q$38,VLOOKUP('Cdo020'!$J12,'LEV009'!$A$3:$B$38,2,FALSE)+1,FALSE)</f>
        <v>-0.33151999999999998</v>
      </c>
      <c r="E12" s="5"/>
      <c r="F12" s="5">
        <f>HLOOKUP(F$1,'LEV009'!$D$2:$Q$38,VLOOKUP('Cdo020'!$J12,'LEV009'!$A$3:$B$38,2,FALSE)+1,FALSE)</f>
        <v>-0.18243999999999999</v>
      </c>
      <c r="G12" s="5">
        <f>HLOOKUP(G$1,'LEV009'!$D$2:$Q$38,VLOOKUP('Cdo020'!$J12,'LEV009'!$A$3:$B$38,2,FALSE)+1,FALSE)</f>
        <v>-9.0593999999999994E-2</v>
      </c>
      <c r="H12" s="5">
        <f>HLOOKUP(H$1,'LEV009'!$D$2:$Q$38,VLOOKUP('Cdo020'!$J12,'LEV009'!$A$3:$B$38,2,FALSE)+1,FALSE)</f>
        <v>-0.40927999999999998</v>
      </c>
      <c r="I12" s="5"/>
      <c r="J12" s="40" t="s">
        <v>54</v>
      </c>
    </row>
    <row r="13" spans="1:10" x14ac:dyDescent="0.25">
      <c r="A13" s="30" t="str">
        <f t="shared" si="0"/>
        <v>Kurtosis</v>
      </c>
      <c r="B13" s="31" t="s">
        <v>5</v>
      </c>
      <c r="C13" s="5">
        <f>HLOOKUP(C$1,'LEV009'!$D$2:$Q$38,VLOOKUP('Cdo020'!$J13,'LEV009'!$A$3:$B$38,2,FALSE)+1,FALSE)</f>
        <v>3.08</v>
      </c>
      <c r="D13" s="5">
        <f>HLOOKUP(D$1,'LEV009'!$D$2:$Q$38,VLOOKUP('Cdo020'!$J13,'LEV009'!$A$3:$B$38,2,FALSE)+1,FALSE)</f>
        <v>3.4708999999999999</v>
      </c>
      <c r="E13" s="5"/>
      <c r="F13" s="5">
        <f>HLOOKUP(F$1,'LEV009'!$D$2:$Q$38,VLOOKUP('Cdo020'!$J13,'LEV009'!$A$3:$B$38,2,FALSE)+1,FALSE)</f>
        <v>3.1958000000000002</v>
      </c>
      <c r="G13" s="5">
        <f>HLOOKUP(G$1,'LEV009'!$D$2:$Q$38,VLOOKUP('Cdo020'!$J13,'LEV009'!$A$3:$B$38,2,FALSE)+1,FALSE)</f>
        <v>3.7856999999999998</v>
      </c>
      <c r="H13" s="5">
        <f>HLOOKUP(H$1,'LEV009'!$D$2:$Q$38,VLOOKUP('Cdo020'!$J13,'LEV009'!$A$3:$B$38,2,FALSE)+1,FALSE)</f>
        <v>3.5023</v>
      </c>
      <c r="I13" s="5"/>
      <c r="J13" s="40" t="s">
        <v>55</v>
      </c>
    </row>
    <row r="14" spans="1:10" x14ac:dyDescent="0.25">
      <c r="A14" s="30" t="s">
        <v>125</v>
      </c>
      <c r="B14" s="31" t="s">
        <v>4</v>
      </c>
      <c r="C14" s="5">
        <f>HLOOKUP(C$1,'LEV009'!$D$2:$Q$38,VLOOKUP('Cdo020'!$J14,'LEV009'!$A$3:$B$38,2,FALSE)+1,FALSE)</f>
        <v>0.26</v>
      </c>
      <c r="D14" s="5">
        <f>HLOOKUP(D$1,'LEV009'!$D$2:$Q$38,VLOOKUP('Cdo020'!$J14,'LEV009'!$A$3:$B$38,2,FALSE)+1,FALSE)</f>
        <v>0.42099999999999999</v>
      </c>
      <c r="E14" s="5">
        <f>HLOOKUP(E$1,'LEV009'!$D$2:$Q$38,VLOOKUP('Cdo020'!$J14,'LEV009'!$A$3:$B$38,2,FALSE)+1,FALSE)</f>
        <v>0.192</v>
      </c>
      <c r="F14" s="5">
        <f>HLOOKUP(F$1,'LEV009'!$D$2:$Q$38,VLOOKUP('Cdo020'!$J14,'LEV009'!$A$3:$B$38,2,FALSE)+1,FALSE)</f>
        <v>0.51600000000000001</v>
      </c>
      <c r="G14" s="5">
        <f>HLOOKUP(G$1,'LEV009'!$D$2:$Q$38,VLOOKUP('Cdo020'!$J14,'LEV009'!$A$3:$B$38,2,FALSE)+1,FALSE)</f>
        <v>0.16700000000000001</v>
      </c>
      <c r="H14" s="5">
        <f>HLOOKUP(H$1,'LEV009'!$D$2:$Q$38,VLOOKUP('Cdo020'!$J14,'LEV009'!$A$3:$B$38,2,FALSE)+1,FALSE)</f>
        <v>0.41099999999999998</v>
      </c>
      <c r="I14" s="5"/>
      <c r="J14" s="40" t="s">
        <v>56</v>
      </c>
    </row>
    <row r="15" spans="1:10" x14ac:dyDescent="0.25">
      <c r="A15" s="30" t="s">
        <v>126</v>
      </c>
      <c r="B15" s="31" t="s">
        <v>4</v>
      </c>
      <c r="C15" s="88">
        <f>HLOOKUP(C$1,'LEV009'!$D$2:$Q$38,VLOOKUP('Cdo020'!$J15,'LEV009'!$A$3:$B$38,2,FALSE)+1,FALSE)</f>
        <v>0.57128999999999996</v>
      </c>
      <c r="D15" s="88">
        <f>HLOOKUP(D$1,'LEV009'!$D$2:$Q$38,VLOOKUP('Cdo020'!$J15,'LEV009'!$A$3:$B$38,2,FALSE)+1,FALSE)</f>
        <v>0.54656000000000005</v>
      </c>
      <c r="E15" s="88">
        <f>HLOOKUP(E$1,'LEV009'!$D$2:$Q$38,VLOOKUP('Cdo020'!$J15,'LEV009'!$A$3:$B$38,2,FALSE)+1,FALSE)</f>
        <v>0.38544</v>
      </c>
      <c r="F15" s="88">
        <f>HLOOKUP(F$1,'LEV009'!$D$2:$Q$38,VLOOKUP('Cdo020'!$J15,'LEV009'!$A$3:$B$38,2,FALSE)+1,FALSE)</f>
        <v>0.53319000000000005</v>
      </c>
      <c r="G15" s="88">
        <f>HLOOKUP(G$1,'LEV009'!$D$2:$Q$38,VLOOKUP('Cdo020'!$J15,'LEV009'!$A$3:$B$38,2,FALSE)+1,FALSE)</f>
        <v>0.38218000000000002</v>
      </c>
      <c r="H15" s="88">
        <f>HLOOKUP(H$1,'LEV009'!$D$2:$Q$38,VLOOKUP('Cdo020'!$J15,'LEV009'!$A$3:$B$38,2,FALSE)+1,FALSE)</f>
        <v>0.65869999999999995</v>
      </c>
      <c r="I15" s="88"/>
      <c r="J15" s="40" t="s">
        <v>57</v>
      </c>
    </row>
    <row r="16" spans="1:10" x14ac:dyDescent="0.25">
      <c r="A16" s="30" t="s">
        <v>127</v>
      </c>
      <c r="B16" s="31" t="s">
        <v>4</v>
      </c>
      <c r="C16" s="87">
        <f>HLOOKUP(C$1,'LEV009'!$D$2:$Q$38,VLOOKUP('Cdo020'!$J16,'LEV009'!$A$3:$B$38,2,FALSE)+1,FALSE)</f>
        <v>0.44068000000000002</v>
      </c>
      <c r="D16" s="87">
        <f>HLOOKUP(D$1,'LEV009'!$D$2:$Q$38,VLOOKUP('Cdo020'!$J16,'LEV009'!$A$3:$B$38,2,FALSE)+1,FALSE)</f>
        <v>0.47813</v>
      </c>
      <c r="E16" s="87">
        <f>HLOOKUP(E$1,'LEV009'!$D$2:$Q$38,VLOOKUP('Cdo020'!$J16,'LEV009'!$A$3:$B$38,2,FALSE)+1,FALSE)</f>
        <v>0.64434999999999998</v>
      </c>
      <c r="F16" s="87">
        <f>HLOOKUP(F$1,'LEV009'!$D$2:$Q$38,VLOOKUP('Cdo020'!$J16,'LEV009'!$A$3:$B$38,2,FALSE)+1,FALSE)</f>
        <v>0.47960999999999998</v>
      </c>
      <c r="G16" s="87">
        <f>HLOOKUP(G$1,'LEV009'!$D$2:$Q$38,VLOOKUP('Cdo020'!$J16,'LEV009'!$A$3:$B$38,2,FALSE)+1,FALSE)</f>
        <v>0.62180999999999997</v>
      </c>
      <c r="H16" s="87">
        <f>HLOOKUP(H$1,'LEV009'!$D$2:$Q$38,VLOOKUP('Cdo020'!$J16,'LEV009'!$A$3:$B$38,2,FALSE)+1,FALSE)</f>
        <v>0.36124000000000001</v>
      </c>
      <c r="I16" s="87"/>
      <c r="J16" s="40" t="s">
        <v>58</v>
      </c>
    </row>
    <row r="17" spans="1:10" x14ac:dyDescent="0.25">
      <c r="A17" s="30" t="s">
        <v>122</v>
      </c>
      <c r="B17" s="31" t="s">
        <v>4</v>
      </c>
      <c r="C17" s="8">
        <f>HLOOKUP(C$1,'LEV009'!$D$2:$Q$38,VLOOKUP('Cdo020'!$J17,'LEV009'!$A$3:$B$38,2,FALSE)+1,FALSE)</f>
        <v>101</v>
      </c>
      <c r="D17" s="8">
        <f>HLOOKUP(D$1,'LEV009'!$D$2:$Q$38,VLOOKUP('Cdo020'!$J17,'LEV009'!$A$3:$B$38,2,FALSE)+1,FALSE)</f>
        <v>101</v>
      </c>
      <c r="E17" s="8">
        <f>HLOOKUP(E$1,'LEV009'!$D$2:$Q$38,VLOOKUP('Cdo020'!$J17,'LEV009'!$A$3:$B$38,2,FALSE)+1,FALSE)</f>
        <v>101</v>
      </c>
      <c r="F17" s="8">
        <f>HLOOKUP(F$1,'LEV009'!$D$2:$Q$38,VLOOKUP('Cdo020'!$J17,'LEV009'!$A$3:$B$38,2,FALSE)+1,FALSE)</f>
        <v>101</v>
      </c>
      <c r="G17" s="8">
        <f>HLOOKUP(G$1,'LEV009'!$D$2:$Q$38,VLOOKUP('Cdo020'!$J17,'LEV009'!$A$3:$B$38,2,FALSE)+1,FALSE)</f>
        <v>101</v>
      </c>
      <c r="H17" s="8">
        <f>HLOOKUP(H$1,'LEV009'!$D$2:$Q$38,VLOOKUP('Cdo020'!$J17,'LEV009'!$A$3:$B$38,2,FALSE)+1,FALSE)</f>
        <v>101</v>
      </c>
      <c r="I17" s="8"/>
      <c r="J17" s="40" t="s">
        <v>59</v>
      </c>
    </row>
    <row r="18" spans="1:10" x14ac:dyDescent="0.25">
      <c r="A18" s="30" t="s">
        <v>123</v>
      </c>
      <c r="B18" s="31" t="s">
        <v>4</v>
      </c>
      <c r="C18" s="5">
        <f>HLOOKUP(C$1,'LEV009'!$D$2:$Q$38,VLOOKUP('Cdo020'!$J18,'LEV009'!$A$3:$B$38,2,FALSE)+1,FALSE)</f>
        <v>0.15654000000000001</v>
      </c>
      <c r="D18" s="5">
        <f>HLOOKUP(D$1,'LEV009'!$D$2:$Q$38,VLOOKUP('Cdo020'!$J18,'LEV009'!$A$3:$B$38,2,FALSE)+1,FALSE)</f>
        <v>0.84016999999999997</v>
      </c>
      <c r="E18" s="5">
        <f>HLOOKUP(E$1,'LEV009'!$D$2:$Q$38,VLOOKUP('Cdo020'!$J18,'LEV009'!$A$3:$B$38,2,FALSE)+1,FALSE)</f>
        <v>0.79371000000000003</v>
      </c>
      <c r="F18" s="5">
        <f>HLOOKUP(F$1,'LEV009'!$D$2:$Q$38,VLOOKUP('Cdo020'!$J18,'LEV009'!$A$3:$B$38,2,FALSE)+1,FALSE)</f>
        <v>0.36819000000000002</v>
      </c>
      <c r="G18" s="5">
        <f>HLOOKUP(G$1,'LEV009'!$D$2:$Q$38,VLOOKUP('Cdo020'!$J18,'LEV009'!$A$3:$B$38,2,FALSE)+1,FALSE)</f>
        <v>-5.2189000000000001E-4</v>
      </c>
      <c r="H18" s="5">
        <f>HLOOKUP(H$1,'LEV009'!$D$2:$Q$38,VLOOKUP('Cdo020'!$J18,'LEV009'!$A$3:$B$38,2,FALSE)+1,FALSE)</f>
        <v>0.59635000000000005</v>
      </c>
      <c r="I18" s="5"/>
      <c r="J18" s="40" t="s">
        <v>60</v>
      </c>
    </row>
    <row r="19" spans="1:10" x14ac:dyDescent="0.25">
      <c r="A19" s="30" t="s">
        <v>124</v>
      </c>
      <c r="B19" s="31" t="s">
        <v>4</v>
      </c>
      <c r="C19" s="5">
        <f>HLOOKUP(C$1,'LEV009'!$D$2:$Q$38,VLOOKUP('Cdo020'!$J19,'LEV009'!$A$3:$B$38,2,FALSE)+1,FALSE)</f>
        <v>-0.73187000000000002</v>
      </c>
      <c r="D19" s="5">
        <f>HLOOKUP(D$1,'LEV009'!$D$2:$Q$38,VLOOKUP('Cdo020'!$J19,'LEV009'!$A$3:$B$38,2,FALSE)+1,FALSE)</f>
        <v>0.54673000000000005</v>
      </c>
      <c r="E19" s="5">
        <f>HLOOKUP(E$1,'LEV009'!$D$2:$Q$38,VLOOKUP('Cdo020'!$J19,'LEV009'!$A$3:$B$38,2,FALSE)+1,FALSE)</f>
        <v>0.58404</v>
      </c>
      <c r="F19" s="5">
        <f>HLOOKUP(F$1,'LEV009'!$D$2:$Q$38,VLOOKUP('Cdo020'!$J19,'LEV009'!$A$3:$B$38,2,FALSE)+1,FALSE)</f>
        <v>-3.1825000000000001</v>
      </c>
      <c r="G19" s="5">
        <f>HLOOKUP(G$1,'LEV009'!$D$2:$Q$38,VLOOKUP('Cdo020'!$J19,'LEV009'!$A$3:$B$38,2,FALSE)+1,FALSE)</f>
        <v>-0.19742999999999999</v>
      </c>
      <c r="H19" s="5">
        <f>HLOOKUP(H$1,'LEV009'!$D$2:$Q$38,VLOOKUP('Cdo020'!$J19,'LEV009'!$A$3:$B$38,2,FALSE)+1,FALSE)</f>
        <v>-0.62087999999999999</v>
      </c>
      <c r="I19" s="5"/>
      <c r="J19" s="40" t="s">
        <v>61</v>
      </c>
    </row>
    <row r="20" spans="1:10" x14ac:dyDescent="0.25">
      <c r="A20" s="30" t="str">
        <f>A14</f>
        <v>Prueba Anderson-Darling</v>
      </c>
      <c r="B20" s="31" t="s">
        <v>5</v>
      </c>
      <c r="C20" s="5">
        <f>HLOOKUP(C$1,'LEV009'!$D$2:$Q$38,VLOOKUP('Cdo020'!$J20,'LEV009'!$A$3:$B$38,2,FALSE)+1,FALSE)</f>
        <v>0.38400000000000001</v>
      </c>
      <c r="D20" s="5">
        <f>HLOOKUP(D$1,'LEV009'!$D$2:$Q$38,VLOOKUP('Cdo020'!$J20,'LEV009'!$A$3:$B$38,2,FALSE)+1,FALSE)</f>
        <v>0.25800000000000001</v>
      </c>
      <c r="E20" s="5"/>
      <c r="F20" s="5">
        <f>HLOOKUP(F$1,'LEV009'!$D$2:$Q$38,VLOOKUP('Cdo020'!$J20,'LEV009'!$A$3:$B$38,2,FALSE)+1,FALSE)</f>
        <v>0.28100000000000003</v>
      </c>
      <c r="G20" s="5">
        <f>HLOOKUP(G$1,'LEV009'!$D$2:$Q$38,VLOOKUP('Cdo020'!$J20,'LEV009'!$A$3:$B$38,2,FALSE)+1,FALSE)</f>
        <v>0.48399999999999999</v>
      </c>
      <c r="H20" s="5">
        <f>HLOOKUP(H$1,'LEV009'!$D$2:$Q$38,VLOOKUP('Cdo020'!$J20,'LEV009'!$A$3:$B$38,2,FALSE)+1,FALSE)</f>
        <v>0.21299999999999999</v>
      </c>
      <c r="I20" s="5"/>
      <c r="J20" s="40" t="s">
        <v>62</v>
      </c>
    </row>
    <row r="21" spans="1:10" x14ac:dyDescent="0.25">
      <c r="A21" s="30" t="str">
        <f t="shared" ref="A21:A25" si="1">A15</f>
        <v>Varianza Entre Sujetos</v>
      </c>
      <c r="B21" s="31" t="s">
        <v>5</v>
      </c>
      <c r="C21" s="88">
        <f>HLOOKUP(C$1,'LEV009'!$D$2:$Q$38,VLOOKUP('Cdo020'!$J21,'LEV009'!$A$3:$B$38,2,FALSE)+1,FALSE)</f>
        <v>0.44224000000000002</v>
      </c>
      <c r="D21" s="88">
        <f>HLOOKUP(D$1,'LEV009'!$D$2:$Q$38,VLOOKUP('Cdo020'!$J21,'LEV009'!$A$3:$B$38,2,FALSE)+1,FALSE)</f>
        <v>0.13064999999999999</v>
      </c>
      <c r="E21" s="88"/>
      <c r="F21" s="88">
        <f>HLOOKUP(F$1,'LEV009'!$D$2:$Q$38,VLOOKUP('Cdo020'!$J21,'LEV009'!$A$3:$B$38,2,FALSE)+1,FALSE)</f>
        <v>0.51595000000000002</v>
      </c>
      <c r="G21" s="88">
        <f>HLOOKUP(G$1,'LEV009'!$D$2:$Q$38,VLOOKUP('Cdo020'!$J21,'LEV009'!$A$3:$B$38,2,FALSE)+1,FALSE)</f>
        <v>0.40565000000000001</v>
      </c>
      <c r="H21" s="88">
        <f>HLOOKUP(H$1,'LEV009'!$D$2:$Q$38,VLOOKUP('Cdo020'!$J21,'LEV009'!$A$3:$B$38,2,FALSE)+1,FALSE)</f>
        <v>0.59094999999999998</v>
      </c>
      <c r="I21" s="88"/>
      <c r="J21" s="40" t="s">
        <v>63</v>
      </c>
    </row>
    <row r="22" spans="1:10" x14ac:dyDescent="0.25">
      <c r="A22" s="30" t="str">
        <f t="shared" si="1"/>
        <v>Varianza Intra Sujetos</v>
      </c>
      <c r="B22" s="31" t="s">
        <v>5</v>
      </c>
      <c r="C22" s="88">
        <f>HLOOKUP(C$1,'LEV009'!$D$2:$Q$38,VLOOKUP('Cdo020'!$J22,'LEV009'!$A$3:$B$38,2,FALSE)+1,FALSE)</f>
        <v>0.57430999999999999</v>
      </c>
      <c r="D22" s="88">
        <f>HLOOKUP(D$1,'LEV009'!$D$2:$Q$38,VLOOKUP('Cdo020'!$J22,'LEV009'!$A$3:$B$38,2,FALSE)+1,FALSE)</f>
        <v>0.88175999999999999</v>
      </c>
      <c r="E22" s="88"/>
      <c r="F22" s="88">
        <f>HLOOKUP(F$1,'LEV009'!$D$2:$Q$38,VLOOKUP('Cdo020'!$J22,'LEV009'!$A$3:$B$38,2,FALSE)+1,FALSE)</f>
        <v>0.49852000000000002</v>
      </c>
      <c r="G22" s="88">
        <f>HLOOKUP(G$1,'LEV009'!$D$2:$Q$38,VLOOKUP('Cdo020'!$J22,'LEV009'!$A$3:$B$38,2,FALSE)+1,FALSE)</f>
        <v>0.59975000000000001</v>
      </c>
      <c r="H22" s="88">
        <f>HLOOKUP(H$1,'LEV009'!$D$2:$Q$38,VLOOKUP('Cdo020'!$J22,'LEV009'!$A$3:$B$38,2,FALSE)+1,FALSE)</f>
        <v>0.42007</v>
      </c>
      <c r="I22" s="88"/>
      <c r="J22" s="40" t="s">
        <v>64</v>
      </c>
    </row>
    <row r="23" spans="1:10" x14ac:dyDescent="0.25">
      <c r="A23" s="30" t="str">
        <f t="shared" si="1"/>
        <v>Grados de Libertad</v>
      </c>
      <c r="B23" s="31" t="s">
        <v>5</v>
      </c>
      <c r="C23" s="8">
        <f>HLOOKUP(C$1,'LEV009'!$D$2:$Q$38,VLOOKUP('Cdo020'!$J23,'LEV009'!$A$3:$B$38,2,FALSE)+1,FALSE)</f>
        <v>116</v>
      </c>
      <c r="D23" s="8">
        <f>HLOOKUP(D$1,'LEV009'!$D$2:$Q$38,VLOOKUP('Cdo020'!$J23,'LEV009'!$A$3:$B$38,2,FALSE)+1,FALSE)</f>
        <v>74</v>
      </c>
      <c r="E23" s="8"/>
      <c r="F23" s="8">
        <f>HLOOKUP(F$1,'LEV009'!$D$2:$Q$38,VLOOKUP('Cdo020'!$J23,'LEV009'!$A$3:$B$38,2,FALSE)+1,FALSE)</f>
        <v>117</v>
      </c>
      <c r="G23" s="8">
        <f>HLOOKUP(G$1,'LEV009'!$D$2:$Q$38,VLOOKUP('Cdo020'!$J23,'LEV009'!$A$3:$B$38,2,FALSE)+1,FALSE)</f>
        <v>161</v>
      </c>
      <c r="H23" s="8">
        <f>HLOOKUP(H$1,'LEV009'!$D$2:$Q$38,VLOOKUP('Cdo020'!$J23,'LEV009'!$A$3:$B$38,2,FALSE)+1,FALSE)</f>
        <v>132</v>
      </c>
      <c r="I23" s="8"/>
      <c r="J23" s="40" t="s">
        <v>65</v>
      </c>
    </row>
    <row r="24" spans="1:10" x14ac:dyDescent="0.25">
      <c r="A24" s="30" t="str">
        <f t="shared" si="1"/>
        <v>Prueba de Heterogeneidad</v>
      </c>
      <c r="B24" s="31" t="s">
        <v>5</v>
      </c>
      <c r="C24" s="5">
        <f>HLOOKUP(C$1,'LEV009'!$D$2:$Q$38,VLOOKUP('Cdo020'!$J24,'LEV009'!$A$3:$B$38,2,FALSE)+1,FALSE)</f>
        <v>0.10917</v>
      </c>
      <c r="D24" s="5">
        <f>HLOOKUP(D$1,'LEV009'!$D$2:$Q$38,VLOOKUP('Cdo020'!$J24,'LEV009'!$A$3:$B$38,2,FALSE)+1,FALSE)</f>
        <v>0.64293999999999996</v>
      </c>
      <c r="E24" s="5"/>
      <c r="F24" s="5">
        <f>HLOOKUP(F$1,'LEV009'!$D$2:$Q$38,VLOOKUP('Cdo020'!$J24,'LEV009'!$A$3:$B$38,2,FALSE)+1,FALSE)</f>
        <v>0.26730999999999999</v>
      </c>
      <c r="G24" s="5">
        <f>HLOOKUP(G$1,'LEV009'!$D$2:$Q$38,VLOOKUP('Cdo020'!$J24,'LEV009'!$A$3:$B$38,2,FALSE)+1,FALSE)</f>
        <v>1.0727</v>
      </c>
      <c r="H24" s="5">
        <f>HLOOKUP(H$1,'LEV009'!$D$2:$Q$38,VLOOKUP('Cdo020'!$J24,'LEV009'!$A$3:$B$38,2,FALSE)+1,FALSE)</f>
        <v>0.68576000000000004</v>
      </c>
      <c r="I24" s="5"/>
      <c r="J24" s="40" t="s">
        <v>66</v>
      </c>
    </row>
    <row r="25" spans="1:10" x14ac:dyDescent="0.25">
      <c r="A25" s="30" t="str">
        <f t="shared" si="1"/>
        <v>Prueba de Pendiente</v>
      </c>
      <c r="B25" s="31" t="s">
        <v>5</v>
      </c>
      <c r="C25" s="5">
        <f>HLOOKUP(C$1,'LEV009'!$D$2:$Q$38,VLOOKUP('Cdo020'!$J25,'LEV009'!$A$3:$B$38,2,FALSE)+1,FALSE)</f>
        <v>-1.6634</v>
      </c>
      <c r="D25" s="5">
        <f>HLOOKUP(D$1,'LEV009'!$D$2:$Q$38,VLOOKUP('Cdo020'!$J25,'LEV009'!$A$3:$B$38,2,FALSE)+1,FALSE)</f>
        <v>1.0589</v>
      </c>
      <c r="E25" s="5"/>
      <c r="F25" s="5">
        <f>HLOOKUP(F$1,'LEV009'!$D$2:$Q$38,VLOOKUP('Cdo020'!$J25,'LEV009'!$A$3:$B$38,2,FALSE)+1,FALSE)</f>
        <v>-1.0536000000000001</v>
      </c>
      <c r="G25" s="5">
        <f>HLOOKUP(G$1,'LEV009'!$D$2:$Q$38,VLOOKUP('Cdo020'!$J25,'LEV009'!$A$3:$B$38,2,FALSE)+1,FALSE)</f>
        <v>-0.64322000000000001</v>
      </c>
      <c r="H25" s="5">
        <f>HLOOKUP(H$1,'LEV009'!$D$2:$Q$38,VLOOKUP('Cdo020'!$J25,'LEV009'!$A$3:$B$38,2,FALSE)+1,FALSE)</f>
        <v>-0.41667999999999999</v>
      </c>
      <c r="I25" s="5"/>
      <c r="J25" s="40" t="s">
        <v>67</v>
      </c>
    </row>
    <row r="26" spans="1:10" x14ac:dyDescent="0.25">
      <c r="A26" s="30" t="s">
        <v>128</v>
      </c>
      <c r="B26" s="31" t="s">
        <v>4</v>
      </c>
      <c r="C26" s="89">
        <f>C16/C15</f>
        <v>0.7713770589367922</v>
      </c>
      <c r="D26" s="89">
        <f t="shared" ref="D26:H26" si="2">D16/D15</f>
        <v>0.87479874121779855</v>
      </c>
      <c r="E26" s="89">
        <f t="shared" si="2"/>
        <v>1.6717258198422582</v>
      </c>
      <c r="F26" s="89">
        <f t="shared" si="2"/>
        <v>0.89951049344511325</v>
      </c>
      <c r="G26" s="89">
        <f t="shared" si="2"/>
        <v>1.627008216023863</v>
      </c>
      <c r="H26" s="89">
        <f t="shared" si="2"/>
        <v>0.54841354182480651</v>
      </c>
      <c r="I26" s="89"/>
      <c r="J26" s="40" t="s">
        <v>133</v>
      </c>
    </row>
    <row r="27" spans="1:10" x14ac:dyDescent="0.25">
      <c r="A27" s="30" t="s">
        <v>128</v>
      </c>
      <c r="B27" s="31" t="s">
        <v>5</v>
      </c>
      <c r="C27" s="9">
        <f>C22/C21</f>
        <v>1.2986387481910273</v>
      </c>
      <c r="D27" s="9">
        <f t="shared" ref="D27:H27" si="3">D22/D21</f>
        <v>6.7490241102181407</v>
      </c>
      <c r="E27" s="9"/>
      <c r="F27" s="9">
        <f t="shared" si="3"/>
        <v>0.96621765674968507</v>
      </c>
      <c r="G27" s="9">
        <f t="shared" si="3"/>
        <v>1.4784913102428201</v>
      </c>
      <c r="H27" s="9">
        <f t="shared" si="3"/>
        <v>0.71083848041289455</v>
      </c>
      <c r="I27" s="9"/>
      <c r="J27" s="40" t="s">
        <v>134</v>
      </c>
    </row>
    <row r="28" spans="1:10" x14ac:dyDescent="0.25">
      <c r="A28" s="30" t="s">
        <v>168</v>
      </c>
      <c r="B28" s="31" t="s">
        <v>5</v>
      </c>
      <c r="C28" s="5">
        <f>HLOOKUP(C$1,'LEV003'!$D$1:$R$8,VLOOKUP('Cdo020'!$J28,'LEV003'!$A$2:$B$8,2,FALSE)+1,FALSE)</f>
        <v>9.1899999999999996E-2</v>
      </c>
      <c r="D28" s="5">
        <f>HLOOKUP(D$1,'LEV003'!$D$1:$R$8,VLOOKUP('Cdo020'!$J28,'LEV003'!$A$2:$B$8,2,FALSE)+1,FALSE)</f>
        <v>0.158</v>
      </c>
      <c r="E28" s="5">
        <f>HLOOKUP(E$1,'LEV003'!$D$1:$R$8,VLOOKUP('Cdo020'!$J28,'LEV003'!$A$2:$B$8,2,FALSE)+1,FALSE)</f>
        <v>6.0499999999999998E-2</v>
      </c>
      <c r="F28" s="5">
        <f>HLOOKUP(F$1,'LEV003'!$D$1:$R$8,VLOOKUP('Cdo020'!$J28,'LEV003'!$A$2:$B$8,2,FALSE)+1,FALSE)</f>
        <v>0.182</v>
      </c>
      <c r="G28" s="5">
        <f>HLOOKUP(G$1,'LEV003'!$D$1:$R$8,VLOOKUP('Cdo020'!$J28,'LEV003'!$A$2:$B$8,2,FALSE)+1,FALSE)</f>
        <v>0.29899999999999999</v>
      </c>
      <c r="H28" s="5">
        <f>HLOOKUP(H$1,'LEV003'!$D$1:$R$8,VLOOKUP('Cdo020'!$J28,'LEV003'!$A$2:$B$8,2,FALSE)+1,FALSE)</f>
        <v>0.127</v>
      </c>
      <c r="I28" s="5">
        <f>HLOOKUP(I$1,'LEV003'!$D$1:$R$8,VLOOKUP('Cdo020'!$J28,'LEV003'!$A$2:$B$8,2,FALSE)+1,FALSE)</f>
        <v>1</v>
      </c>
      <c r="J28" s="40" t="s">
        <v>68</v>
      </c>
    </row>
    <row r="29" spans="1:10" x14ac:dyDescent="0.25">
      <c r="A29" s="30" t="s">
        <v>169</v>
      </c>
      <c r="B29" s="31" t="s">
        <v>5</v>
      </c>
      <c r="C29" s="5">
        <f>HLOOKUP(C$1,'LEV003'!$D$1:$R$8,VLOOKUP('Cdo020'!$J29,'LEV003'!$A$2:$B$8,2,FALSE)+1,FALSE)</f>
        <v>2.3400000000000001E-2</v>
      </c>
      <c r="D29" s="5">
        <f>HLOOKUP(D$1,'LEV003'!$D$1:$R$8,VLOOKUP('Cdo020'!$J29,'LEV003'!$A$2:$B$8,2,FALSE)+1,FALSE)</f>
        <v>4.8800000000000003E-2</v>
      </c>
      <c r="E29" s="5">
        <f>HLOOKUP(E$1,'LEV003'!$D$1:$R$8,VLOOKUP('Cdo020'!$J29,'LEV003'!$A$2:$B$8,2,FALSE)+1,FALSE)</f>
        <v>1.7299999999999999E-2</v>
      </c>
      <c r="F29" s="5">
        <f>HLOOKUP(F$1,'LEV003'!$D$1:$R$8,VLOOKUP('Cdo020'!$J29,'LEV003'!$A$2:$B$8,2,FALSE)+1,FALSE)</f>
        <v>3.3500000000000002E-2</v>
      </c>
      <c r="G29" s="5">
        <f>HLOOKUP(G$1,'LEV003'!$D$1:$R$8,VLOOKUP('Cdo020'!$J29,'LEV003'!$A$2:$B$8,2,FALSE)+1,FALSE)</f>
        <v>5.0500000000000003E-2</v>
      </c>
      <c r="H29" s="5">
        <f>HLOOKUP(H$1,'LEV003'!$D$1:$R$8,VLOOKUP('Cdo020'!$J29,'LEV003'!$A$2:$B$8,2,FALSE)+1,FALSE)</f>
        <v>2.41E-2</v>
      </c>
      <c r="I29" s="5">
        <f>HLOOKUP(I$1,'LEV003'!$D$1:$R$8,VLOOKUP('Cdo020'!$J29,'LEV003'!$A$2:$B$8,2,FALSE)+1,FALSE)</f>
        <v>0.16900000000000001</v>
      </c>
      <c r="J29" s="40" t="s">
        <v>69</v>
      </c>
    </row>
    <row r="30" spans="1:10" x14ac:dyDescent="0.25">
      <c r="A30" s="30" t="s">
        <v>170</v>
      </c>
      <c r="B30" s="31" t="s">
        <v>5</v>
      </c>
      <c r="C30" s="5">
        <f>HLOOKUP(C$1,'LEV003'!$D$1:$R$8,VLOOKUP('Cdo020'!$J30,'LEV003'!$A$2:$B$8,2,FALSE)+1,FALSE)</f>
        <v>0.17399999999999999</v>
      </c>
      <c r="D30" s="5">
        <f>HLOOKUP(D$1,'LEV003'!$D$1:$R$8,VLOOKUP('Cdo020'!$J30,'LEV003'!$A$2:$B$8,2,FALSE)+1,FALSE)</f>
        <v>0.22900000000000001</v>
      </c>
      <c r="E30" s="5">
        <f>HLOOKUP(E$1,'LEV003'!$D$1:$R$8,VLOOKUP('Cdo020'!$J30,'LEV003'!$A$2:$B$8,2,FALSE)+1,FALSE)</f>
        <v>0.30299999999999999</v>
      </c>
      <c r="F30" s="5">
        <f>HLOOKUP(F$1,'LEV003'!$D$1:$R$8,VLOOKUP('Cdo020'!$J30,'LEV003'!$A$2:$B$8,2,FALSE)+1,FALSE)</f>
        <v>0.34899999999999998</v>
      </c>
      <c r="G30" s="5">
        <f>HLOOKUP(G$1,'LEV003'!$D$1:$R$8,VLOOKUP('Cdo020'!$J30,'LEV003'!$A$2:$B$8,2,FALSE)+1,FALSE)</f>
        <v>0.84</v>
      </c>
      <c r="H30" s="5">
        <f>HLOOKUP(H$1,'LEV003'!$D$1:$R$8,VLOOKUP('Cdo020'!$J30,'LEV003'!$A$2:$B$8,2,FALSE)+1,FALSE)</f>
        <v>0.27100000000000002</v>
      </c>
      <c r="I30" s="5">
        <f>HLOOKUP(I$1,'LEV003'!$D$1:$R$8,VLOOKUP('Cdo020'!$J30,'LEV003'!$A$2:$B$8,2,FALSE)+1,FALSE)</f>
        <v>1.65</v>
      </c>
      <c r="J30" s="40" t="s">
        <v>70</v>
      </c>
    </row>
    <row r="31" spans="1:10" x14ac:dyDescent="0.25">
      <c r="A31" s="30" t="s">
        <v>171</v>
      </c>
      <c r="B31" s="31" t="s">
        <v>5</v>
      </c>
      <c r="C31" s="5">
        <f>HLOOKUP(C$1,'LEV003'!$D$1:$R$8,VLOOKUP('Cdo020'!$J31,'LEV003'!$A$2:$B$8,2,FALSE)+1,FALSE)</f>
        <v>3.4099999999999998E-2</v>
      </c>
      <c r="D31" s="5">
        <f>HLOOKUP(D$1,'LEV003'!$D$1:$R$8,VLOOKUP('Cdo020'!$J31,'LEV003'!$A$2:$B$8,2,FALSE)+1,FALSE)</f>
        <v>3.95E-2</v>
      </c>
      <c r="E31" s="5">
        <f>HLOOKUP(E$1,'LEV003'!$D$1:$R$8,VLOOKUP('Cdo020'!$J31,'LEV003'!$A$2:$B$8,2,FALSE)+1,FALSE)</f>
        <v>0.14399999999999999</v>
      </c>
      <c r="F31" s="5">
        <f>HLOOKUP(F$1,'LEV003'!$D$1:$R$8,VLOOKUP('Cdo020'!$J31,'LEV003'!$A$2:$B$8,2,FALSE)+1,FALSE)</f>
        <v>6.6400000000000001E-2</v>
      </c>
      <c r="G31" s="5">
        <f>HLOOKUP(G$1,'LEV003'!$D$1:$R$8,VLOOKUP('Cdo020'!$J31,'LEV003'!$A$2:$B$8,2,FALSE)+1,FALSE)</f>
        <v>0.151</v>
      </c>
      <c r="H31" s="5">
        <f>HLOOKUP(H$1,'LEV003'!$D$1:$R$8,VLOOKUP('Cdo020'!$J31,'LEV003'!$A$2:$B$8,2,FALSE)+1,FALSE)</f>
        <v>3.8399999999999997E-2</v>
      </c>
      <c r="I31" s="5">
        <f>HLOOKUP(I$1,'LEV003'!$D$1:$R$8,VLOOKUP('Cdo020'!$J31,'LEV003'!$A$2:$B$8,2,FALSE)+1,FALSE)</f>
        <v>0.45800000000000002</v>
      </c>
      <c r="J31" s="40" t="s">
        <v>71</v>
      </c>
    </row>
    <row r="32" spans="1:10" x14ac:dyDescent="0.25">
      <c r="A32" s="30" t="s">
        <v>172</v>
      </c>
      <c r="B32" s="31" t="s">
        <v>5</v>
      </c>
      <c r="C32" s="87">
        <f>HLOOKUP(C$1,'LEV003'!$D$1:$R$8,VLOOKUP('Cdo020'!$J32,'LEV003'!$A$2:$B$8,2,FALSE)+1,FALSE)</f>
        <v>0.38238100000000003</v>
      </c>
      <c r="D32" s="87">
        <f>HLOOKUP(D$1,'LEV003'!$D$1:$R$8,VLOOKUP('Cdo020'!$J32,'LEV003'!$A$2:$B$8,2,FALSE)+1,FALSE)</f>
        <v>0.62940799999999997</v>
      </c>
      <c r="E32" s="87">
        <f>HLOOKUP(E$1,'LEV003'!$D$1:$R$8,VLOOKUP('Cdo020'!$J32,'LEV003'!$A$2:$B$8,2,FALSE)+1,FALSE)</f>
        <v>-0.33367000000000002</v>
      </c>
      <c r="F32" s="87">
        <f>HLOOKUP(F$1,'LEV003'!$D$1:$R$8,VLOOKUP('Cdo020'!$J32,'LEV003'!$A$2:$B$8,2,FALSE)+1,FALSE)</f>
        <v>0.37026500000000001</v>
      </c>
      <c r="G32" s="87">
        <f>HLOOKUP(G$1,'LEV003'!$D$1:$R$8,VLOOKUP('Cdo020'!$J32,'LEV003'!$A$2:$B$8,2,FALSE)+1,FALSE)</f>
        <v>4.8972000000000002E-2</v>
      </c>
      <c r="H32" s="87">
        <f>HLOOKUP(H$1,'LEV003'!$D$1:$R$8,VLOOKUP('Cdo020'!$J32,'LEV003'!$A$2:$B$8,2,FALSE)+1,FALSE)</f>
        <v>0.274557</v>
      </c>
      <c r="I32" s="87">
        <f>HLOOKUP(I$1,'LEV003'!$D$1:$R$8,VLOOKUP('Cdo020'!$J32,'LEV003'!$A$2:$B$8,2,FALSE)+1,FALSE)</f>
        <v>0.51254500000000003</v>
      </c>
      <c r="J32" s="40" t="s">
        <v>72</v>
      </c>
    </row>
    <row r="33" spans="1:10" x14ac:dyDescent="0.25">
      <c r="A33" s="30" t="s">
        <v>173</v>
      </c>
      <c r="B33" s="31" t="s">
        <v>5</v>
      </c>
      <c r="C33" s="7">
        <f>HLOOKUP(C$1,'LEV003'!$D$1:$R$8,VLOOKUP('Cdo020'!$J33,'LEV003'!$A$2:$B$8,2,FALSE)+1,FALSE)</f>
        <v>1.2501099999999999E-2</v>
      </c>
      <c r="D33" s="7">
        <f>HLOOKUP(D$1,'LEV003'!$D$1:$R$8,VLOOKUP('Cdo020'!$J33,'LEV003'!$A$2:$B$8,2,FALSE)+1,FALSE)</f>
        <v>1.25945E-2</v>
      </c>
      <c r="E33" s="7">
        <f>HLOOKUP(E$1,'LEV003'!$D$1:$R$8,VLOOKUP('Cdo020'!$J33,'LEV003'!$A$2:$B$8,2,FALSE)+1,FALSE)</f>
        <v>6.8693000000000001E-3</v>
      </c>
      <c r="F33" s="7">
        <f>HLOOKUP(F$1,'LEV003'!$D$1:$R$8,VLOOKUP('Cdo020'!$J33,'LEV003'!$A$2:$B$8,2,FALSE)+1,FALSE)</f>
        <v>1.50212E-2</v>
      </c>
      <c r="G33" s="7">
        <f>HLOOKUP(G$1,'LEV003'!$D$1:$R$8,VLOOKUP('Cdo020'!$J33,'LEV003'!$A$2:$B$8,2,FALSE)+1,FALSE)</f>
        <v>1.04712E-2</v>
      </c>
      <c r="H33" s="7">
        <f>HLOOKUP(H$1,'LEV003'!$D$1:$R$8,VLOOKUP('Cdo020'!$J33,'LEV003'!$A$2:$B$8,2,FALSE)+1,FALSE)</f>
        <v>1.20909E-2</v>
      </c>
      <c r="I33" s="7">
        <f>HLOOKUP(I$1,'LEV003'!$D$1:$R$8,VLOOKUP('Cdo020'!$J33,'LEV003'!$A$2:$B$8,2,FALSE)+1,FALSE)</f>
        <v>1.2654500000000001E-2</v>
      </c>
      <c r="J33" s="40" t="s">
        <v>73</v>
      </c>
    </row>
    <row r="34" spans="1:10" x14ac:dyDescent="0.25">
      <c r="A34" s="30" t="s">
        <v>122</v>
      </c>
      <c r="B34" s="31" t="s">
        <v>5</v>
      </c>
      <c r="C34" s="8">
        <f>HLOOKUP(C$1,'LEV003'!$D$1:$R$8,VLOOKUP('Cdo020'!$J34,'LEV003'!$A$2:$B$8,2,FALSE)+1,FALSE)</f>
        <v>101</v>
      </c>
      <c r="D34" s="8">
        <f>HLOOKUP(D$1,'LEV003'!$D$1:$R$8,VLOOKUP('Cdo020'!$J34,'LEV003'!$A$2:$B$8,2,FALSE)+1,FALSE)</f>
        <v>100</v>
      </c>
      <c r="E34" s="8">
        <f>HLOOKUP(E$1,'LEV003'!$D$1:$R$8,VLOOKUP('Cdo020'!$J34,'LEV003'!$A$2:$B$8,2,FALSE)+1,FALSE)</f>
        <v>89</v>
      </c>
      <c r="F34" s="8">
        <f>HLOOKUP(F$1,'LEV003'!$D$1:$R$8,VLOOKUP('Cdo020'!$J34,'LEV003'!$A$2:$B$8,2,FALSE)+1,FALSE)</f>
        <v>84</v>
      </c>
      <c r="G34" s="8">
        <f>HLOOKUP(G$1,'LEV003'!$D$1:$R$8,VLOOKUP('Cdo020'!$J34,'LEV003'!$A$2:$B$8,2,FALSE)+1,FALSE)</f>
        <v>101</v>
      </c>
      <c r="H34" s="8">
        <f>HLOOKUP(H$1,'LEV003'!$D$1:$R$8,VLOOKUP('Cdo020'!$J34,'LEV003'!$A$2:$B$8,2,FALSE)+1,FALSE)</f>
        <v>101</v>
      </c>
      <c r="I34" s="8">
        <f>HLOOKUP(I$1,'LEV003'!$D$1:$R$8,VLOOKUP('Cdo020'!$J34,'LEV003'!$A$2:$B$8,2,FALSE)+1,FALSE)</f>
        <v>101</v>
      </c>
      <c r="J34" s="40" t="s">
        <v>74</v>
      </c>
    </row>
    <row r="36" spans="1:10" x14ac:dyDescent="0.25">
      <c r="C36" s="38" t="s">
        <v>77</v>
      </c>
      <c r="D36" s="38" t="s">
        <v>237</v>
      </c>
      <c r="E36" s="38" t="s">
        <v>238</v>
      </c>
      <c r="F36" s="38" t="s">
        <v>78</v>
      </c>
      <c r="G36" s="38" t="s">
        <v>239</v>
      </c>
      <c r="H36" s="38" t="s">
        <v>240</v>
      </c>
      <c r="I36" s="38" t="s">
        <v>240</v>
      </c>
    </row>
    <row r="37" spans="1:10" x14ac:dyDescent="0.25">
      <c r="A37" s="73" t="s">
        <v>329</v>
      </c>
      <c r="B37" s="71"/>
      <c r="C37" s="3" t="s">
        <v>162</v>
      </c>
      <c r="D37" s="3" t="s">
        <v>163</v>
      </c>
      <c r="E37" s="3" t="s">
        <v>164</v>
      </c>
      <c r="F37" s="3" t="s">
        <v>165</v>
      </c>
      <c r="G37" s="3" t="s">
        <v>166</v>
      </c>
      <c r="H37" s="3" t="s">
        <v>167</v>
      </c>
      <c r="I37" s="3" t="s">
        <v>281</v>
      </c>
    </row>
    <row r="38" spans="1:10" x14ac:dyDescent="0.25">
      <c r="A38" s="2"/>
      <c r="B38" s="2" t="s">
        <v>174</v>
      </c>
      <c r="C38" s="2"/>
      <c r="D38" s="2"/>
      <c r="E38" s="2"/>
      <c r="F38" s="2"/>
      <c r="G38" s="2"/>
      <c r="H38" s="2"/>
      <c r="I38" s="2"/>
    </row>
    <row r="39" spans="1:10" x14ac:dyDescent="0.25">
      <c r="A39" s="30" t="s">
        <v>129</v>
      </c>
      <c r="B39" s="31" t="s">
        <v>4</v>
      </c>
      <c r="C39" s="8">
        <f>HLOOKUP(C$36,'LEV009'!$D$2:$Q$38,VLOOKUP('Cdo020'!$J39,'LEV009'!$A$3:$B$38,2,FALSE)+1,FALSE)-0.01</f>
        <v>843.86</v>
      </c>
      <c r="D39" s="79">
        <f>HLOOKUP(D$36,'LEV009'!$D$2:$Q$38,VLOOKUP('Cdo020'!$J39,'LEV009'!$A$3:$B$38,2,FALSE)+1,FALSE)-0.01</f>
        <v>32.414000000000001</v>
      </c>
      <c r="E39" s="79">
        <f>HLOOKUP(E$36,'LEV009'!$D$2:$Q$38,VLOOKUP('Cdo020'!$J39,'LEV009'!$A$3:$B$38,2,FALSE)+1,FALSE)-0.01</f>
        <v>26.916999999999998</v>
      </c>
      <c r="F39" s="79">
        <f>HLOOKUP(F$36,'LEV009'!$D$2:$Q$38,VLOOKUP('Cdo020'!$J39,'LEV009'!$A$3:$B$38,2,FALSE)+1,FALSE)-0.01</f>
        <v>5.74</v>
      </c>
      <c r="G39" s="8">
        <f>HLOOKUP(G$36,'LEV009'!$D$2:$Q$38,VLOOKUP('Cdo020'!$J39,'LEV009'!$A$3:$B$38,2,FALSE)+1,FALSE)-0.01</f>
        <v>710.91</v>
      </c>
      <c r="H39" s="79">
        <f>HLOOKUP(H$36,'LEV009'!$D$2:$Q$38,VLOOKUP('Cdo020'!$J39,'LEV009'!$A$3:$B$38,2,FALSE)+1,FALSE)-0.01</f>
        <v>1.9054</v>
      </c>
      <c r="I39" s="79">
        <f>HLOOKUP(I$36,'LEV009'!$D$2:$Q$38,VLOOKUP('Cdo020'!$J39,'LEV009'!$A$3:$B$38,2,FALSE)+1,FALSE)-0.01</f>
        <v>1.9054</v>
      </c>
      <c r="J39" s="40" t="s">
        <v>45</v>
      </c>
    </row>
    <row r="40" spans="1:10" x14ac:dyDescent="0.25">
      <c r="A40" s="30" t="s">
        <v>130</v>
      </c>
      <c r="B40" s="31" t="s">
        <v>4</v>
      </c>
      <c r="C40" s="8">
        <f>HLOOKUP(C$36,'LEV009'!$D$2:$Q$38,VLOOKUP('Cdo020'!$J40,'LEV009'!$A$3:$B$38,2,FALSE)+1,FALSE)</f>
        <v>234000</v>
      </c>
      <c r="D40" s="79">
        <f>HLOOKUP(D$36,'LEV009'!$D$2:$Q$38,VLOOKUP('Cdo020'!$J40,'LEV009'!$A$3:$B$38,2,FALSE)+1,FALSE)</f>
        <v>332</v>
      </c>
      <c r="E40" s="79">
        <f>HLOOKUP(E$36,'LEV009'!$D$2:$Q$38,VLOOKUP('Cdo020'!$J40,'LEV009'!$A$3:$B$38,2,FALSE)+1,FALSE)</f>
        <v>416</v>
      </c>
      <c r="F40" s="79">
        <f>HLOOKUP(F$36,'LEV009'!$D$2:$Q$38,VLOOKUP('Cdo020'!$J40,'LEV009'!$A$3:$B$38,2,FALSE)+1,FALSE)</f>
        <v>15.2</v>
      </c>
      <c r="G40" s="8">
        <f>HLOOKUP(G$36,'LEV009'!$D$2:$Q$38,VLOOKUP('Cdo020'!$J40,'LEV009'!$A$3:$B$38,2,FALSE)+1,FALSE)</f>
        <v>311000</v>
      </c>
      <c r="H40" s="79">
        <f>HLOOKUP(H$36,'LEV009'!$D$2:$Q$38,VLOOKUP('Cdo020'!$J40,'LEV009'!$A$3:$B$38,2,FALSE)+1,FALSE)</f>
        <v>1.57</v>
      </c>
      <c r="I40" s="79">
        <f>HLOOKUP(I$36,'LEV009'!$D$2:$Q$38,VLOOKUP('Cdo020'!$J40,'LEV009'!$A$3:$B$38,2,FALSE)+1,FALSE)</f>
        <v>1.57</v>
      </c>
      <c r="J40" s="40" t="s">
        <v>46</v>
      </c>
    </row>
    <row r="41" spans="1:10" x14ac:dyDescent="0.25">
      <c r="A41" s="30" t="s">
        <v>131</v>
      </c>
      <c r="B41" s="31" t="s">
        <v>4</v>
      </c>
      <c r="C41" s="8">
        <f>HLOOKUP(C$36,'LEV009'!$D$2:$Q$38,VLOOKUP('Cdo020'!$J41,'LEV009'!$A$3:$B$38,2,FALSE)+1,FALSE)</f>
        <v>483.91</v>
      </c>
      <c r="D41" s="79">
        <f>HLOOKUP(D$36,'LEV009'!$D$2:$Q$38,VLOOKUP('Cdo020'!$J41,'LEV009'!$A$3:$B$38,2,FALSE)+1,FALSE)</f>
        <v>18.207000000000001</v>
      </c>
      <c r="E41" s="79">
        <f>HLOOKUP(E$36,'LEV009'!$D$2:$Q$38,VLOOKUP('Cdo020'!$J41,'LEV009'!$A$3:$B$38,2,FALSE)+1,FALSE)</f>
        <v>20.399000000000001</v>
      </c>
      <c r="F41" s="79">
        <f>HLOOKUP(F$36,'LEV009'!$D$2:$Q$38,VLOOKUP('Cdo020'!$J41,'LEV009'!$A$3:$B$38,2,FALSE)+1,FALSE)</f>
        <v>3.9022000000000001</v>
      </c>
      <c r="G41" s="8">
        <f>HLOOKUP(G$36,'LEV009'!$D$2:$Q$38,VLOOKUP('Cdo020'!$J41,'LEV009'!$A$3:$B$38,2,FALSE)+1,FALSE)</f>
        <v>557.75</v>
      </c>
      <c r="H41" s="79">
        <f>HLOOKUP(H$36,'LEV009'!$D$2:$Q$38,VLOOKUP('Cdo020'!$J41,'LEV009'!$A$3:$B$38,2,FALSE)+1,FALSE)</f>
        <v>1.2543</v>
      </c>
      <c r="I41" s="79">
        <f>HLOOKUP(I$36,'LEV009'!$D$2:$Q$38,VLOOKUP('Cdo020'!$J41,'LEV009'!$A$3:$B$38,2,FALSE)+1,FALSE)</f>
        <v>1.2543</v>
      </c>
      <c r="J41" s="40" t="s">
        <v>47</v>
      </c>
    </row>
    <row r="42" spans="1:10" x14ac:dyDescent="0.25">
      <c r="A42" s="30" t="s">
        <v>132</v>
      </c>
      <c r="B42" s="31" t="s">
        <v>4</v>
      </c>
      <c r="C42" s="79">
        <f>HLOOKUP(C$36,'LEV009'!$D$2:$Q$38,VLOOKUP('Cdo020'!$J42,'LEV009'!$A$3:$B$38,2,FALSE)+1,FALSE)</f>
        <v>1.2676000000000001</v>
      </c>
      <c r="D42" s="79">
        <f>HLOOKUP(D$36,'LEV009'!$D$2:$Q$38,VLOOKUP('Cdo020'!$J42,'LEV009'!$A$3:$B$38,2,FALSE)+1,FALSE)</f>
        <v>1.1615</v>
      </c>
      <c r="E42" s="79">
        <f>HLOOKUP(E$36,'LEV009'!$D$2:$Q$38,VLOOKUP('Cdo020'!$J42,'LEV009'!$A$3:$B$38,2,FALSE)+1,FALSE)</f>
        <v>1.7899</v>
      </c>
      <c r="F42" s="79">
        <f>HLOOKUP(F$36,'LEV009'!$D$2:$Q$38,VLOOKUP('Cdo020'!$J42,'LEV009'!$A$3:$B$38,2,FALSE)+1,FALSE)</f>
        <v>1.9977</v>
      </c>
      <c r="G42" s="79">
        <f>HLOOKUP(G$36,'LEV009'!$D$2:$Q$38,VLOOKUP('Cdo020'!$J42,'LEV009'!$A$3:$B$38,2,FALSE)+1,FALSE)</f>
        <v>1.8785000000000001</v>
      </c>
      <c r="H42" s="79">
        <f>HLOOKUP(H$36,'LEV009'!$D$2:$Q$38,VLOOKUP('Cdo020'!$J42,'LEV009'!$A$3:$B$38,2,FALSE)+1,FALSE)</f>
        <v>1.2746</v>
      </c>
      <c r="I42" s="79">
        <f>HLOOKUP(I$36,'LEV009'!$D$2:$Q$38,VLOOKUP('Cdo020'!$J42,'LEV009'!$A$3:$B$38,2,FALSE)+1,FALSE)</f>
        <v>1.2746</v>
      </c>
      <c r="J42" s="40" t="s">
        <v>48</v>
      </c>
    </row>
    <row r="43" spans="1:10" x14ac:dyDescent="0.25">
      <c r="A43" s="30" t="s">
        <v>50</v>
      </c>
      <c r="B43" s="31" t="s">
        <v>4</v>
      </c>
      <c r="C43" s="87">
        <f>HLOOKUP(C$36,'LEV009'!$D$2:$Q$38,VLOOKUP('Cdo020'!$J43,'LEV009'!$A$3:$B$38,2,FALSE)+1,FALSE)</f>
        <v>4.0008999999999997</v>
      </c>
      <c r="D43" s="87">
        <f>HLOOKUP(D$36,'LEV009'!$D$2:$Q$38,VLOOKUP('Cdo020'!$J43,'LEV009'!$A$3:$B$38,2,FALSE)+1,FALSE)</f>
        <v>4.2369000000000003</v>
      </c>
      <c r="E43" s="87">
        <f>HLOOKUP(E$36,'LEV009'!$D$2:$Q$38,VLOOKUP('Cdo020'!$J43,'LEV009'!$A$3:$B$38,2,FALSE)+1,FALSE)</f>
        <v>4.2149999999999999</v>
      </c>
      <c r="F43" s="87">
        <f>HLOOKUP(F$36,'LEV009'!$D$2:$Q$38,VLOOKUP('Cdo020'!$J43,'LEV009'!$A$3:$B$38,2,FALSE)+1,FALSE)</f>
        <v>3.0996999999999999</v>
      </c>
      <c r="G43" s="87">
        <f>HLOOKUP(G$36,'LEV009'!$D$2:$Q$38,VLOOKUP('Cdo020'!$J43,'LEV009'!$A$3:$B$38,2,FALSE)+1,FALSE)</f>
        <v>3.0095000000000001</v>
      </c>
      <c r="H43" s="87">
        <f>HLOOKUP(H$36,'LEV009'!$D$2:$Q$38,VLOOKUP('Cdo020'!$J43,'LEV009'!$A$3:$B$38,2,FALSE)+1,FALSE)</f>
        <v>3.0552999999999999</v>
      </c>
      <c r="I43" s="87">
        <f>HLOOKUP(I$36,'LEV009'!$D$2:$Q$38,VLOOKUP('Cdo020'!$J43,'LEV009'!$A$3:$B$38,2,FALSE)+1,FALSE)</f>
        <v>3.0552999999999999</v>
      </c>
      <c r="J43" s="40" t="s">
        <v>49</v>
      </c>
    </row>
    <row r="44" spans="1:10" x14ac:dyDescent="0.25">
      <c r="A44" s="30" t="str">
        <f>A39</f>
        <v>Promedio</v>
      </c>
      <c r="B44" s="31" t="s">
        <v>5</v>
      </c>
      <c r="C44" s="8">
        <f>HLOOKUP(C$36,'LEV009'!$D$2:$Q$38,VLOOKUP('Cdo020'!$J44,'LEV009'!$A$3:$B$38,2,FALSE)+1,FALSE)-0.01</f>
        <v>873.11</v>
      </c>
      <c r="D44" s="79"/>
      <c r="E44" s="79">
        <f>HLOOKUP(E$36,'LEV009'!$D$2:$Q$38,VLOOKUP('Cdo020'!$J44,'LEV009'!$A$3:$B$38,2,FALSE)+1,FALSE)-0.01</f>
        <v>28.270999999999997</v>
      </c>
      <c r="F44" s="79">
        <f>HLOOKUP(F$36,'LEV009'!$D$2:$Q$38,VLOOKUP('Cdo020'!$J44,'LEV009'!$A$3:$B$38,2,FALSE)+1,FALSE)-0.01</f>
        <v>6.2540000000000004</v>
      </c>
      <c r="G44" s="8">
        <f>HLOOKUP(G$36,'LEV009'!$D$2:$Q$38,VLOOKUP('Cdo020'!$J44,'LEV009'!$A$3:$B$38,2,FALSE)+1,FALSE)-0.01</f>
        <v>711.14</v>
      </c>
      <c r="H44" s="79">
        <f>HLOOKUP(H$36,'LEV009'!$D$2:$Q$38,VLOOKUP('Cdo020'!$J44,'LEV009'!$A$3:$B$38,2,FALSE)+1,FALSE)-0.01</f>
        <v>2.3788</v>
      </c>
      <c r="I44" s="79">
        <f>HLOOKUP(I$36,'LEV009'!$D$2:$Q$38,VLOOKUP('Cdo020'!$J44,'LEV009'!$A$3:$B$38,2,FALSE)+1,FALSE)-0.01</f>
        <v>2.3788</v>
      </c>
      <c r="J44" s="40" t="s">
        <v>51</v>
      </c>
    </row>
    <row r="45" spans="1:10" x14ac:dyDescent="0.25">
      <c r="A45" s="30" t="str">
        <f t="shared" ref="A45:A48" si="4">A40</f>
        <v>Varianza</v>
      </c>
      <c r="B45" s="31" t="s">
        <v>5</v>
      </c>
      <c r="C45" s="8">
        <f>HLOOKUP(C$36,'LEV009'!$D$2:$Q$38,VLOOKUP('Cdo020'!$J45,'LEV009'!$A$3:$B$38,2,FALSE)+1,FALSE)</f>
        <v>238000</v>
      </c>
      <c r="D45" s="79"/>
      <c r="E45" s="79">
        <f>HLOOKUP(E$36,'LEV009'!$D$2:$Q$38,VLOOKUP('Cdo020'!$J45,'LEV009'!$A$3:$B$38,2,FALSE)+1,FALSE)</f>
        <v>503</v>
      </c>
      <c r="F45" s="79">
        <f>HLOOKUP(F$36,'LEV009'!$D$2:$Q$38,VLOOKUP('Cdo020'!$J45,'LEV009'!$A$3:$B$38,2,FALSE)+1,FALSE)</f>
        <v>32.6</v>
      </c>
      <c r="G45" s="8">
        <f>HLOOKUP(G$36,'LEV009'!$D$2:$Q$38,VLOOKUP('Cdo020'!$J45,'LEV009'!$A$3:$B$38,2,FALSE)+1,FALSE)</f>
        <v>258000</v>
      </c>
      <c r="H45" s="79">
        <f>HLOOKUP(H$36,'LEV009'!$D$2:$Q$38,VLOOKUP('Cdo020'!$J45,'LEV009'!$A$3:$B$38,2,FALSE)+1,FALSE)</f>
        <v>3.46</v>
      </c>
      <c r="I45" s="79">
        <f>HLOOKUP(I$36,'LEV009'!$D$2:$Q$38,VLOOKUP('Cdo020'!$J45,'LEV009'!$A$3:$B$38,2,FALSE)+1,FALSE)</f>
        <v>3.46</v>
      </c>
      <c r="J45" s="40" t="s">
        <v>52</v>
      </c>
    </row>
    <row r="46" spans="1:10" x14ac:dyDescent="0.25">
      <c r="A46" s="30" t="str">
        <f t="shared" si="4"/>
        <v>Desviación Estándar</v>
      </c>
      <c r="B46" s="31" t="s">
        <v>5</v>
      </c>
      <c r="C46" s="8">
        <f>HLOOKUP(C$36,'LEV009'!$D$2:$Q$38,VLOOKUP('Cdo020'!$J46,'LEV009'!$A$3:$B$38,2,FALSE)+1,FALSE)</f>
        <v>488.19</v>
      </c>
      <c r="D46" s="79"/>
      <c r="E46" s="79">
        <f>HLOOKUP(E$36,'LEV009'!$D$2:$Q$38,VLOOKUP('Cdo020'!$J46,'LEV009'!$A$3:$B$38,2,FALSE)+1,FALSE)</f>
        <v>22.431000000000001</v>
      </c>
      <c r="F46" s="79">
        <f>HLOOKUP(F$36,'LEV009'!$D$2:$Q$38,VLOOKUP('Cdo020'!$J46,'LEV009'!$A$3:$B$38,2,FALSE)+1,FALSE)</f>
        <v>5.7134</v>
      </c>
      <c r="G46" s="8">
        <f>HLOOKUP(G$36,'LEV009'!$D$2:$Q$38,VLOOKUP('Cdo020'!$J46,'LEV009'!$A$3:$B$38,2,FALSE)+1,FALSE)</f>
        <v>508.39</v>
      </c>
      <c r="H46" s="79">
        <f>HLOOKUP(H$36,'LEV009'!$D$2:$Q$38,VLOOKUP('Cdo020'!$J46,'LEV009'!$A$3:$B$38,2,FALSE)+1,FALSE)</f>
        <v>1.8594999999999999</v>
      </c>
      <c r="I46" s="79">
        <f>HLOOKUP(I$36,'LEV009'!$D$2:$Q$38,VLOOKUP('Cdo020'!$J46,'LEV009'!$A$3:$B$38,2,FALSE)+1,FALSE)</f>
        <v>1.8594999999999999</v>
      </c>
      <c r="J46" s="40" t="s">
        <v>53</v>
      </c>
    </row>
    <row r="47" spans="1:10" x14ac:dyDescent="0.25">
      <c r="A47" s="30" t="str">
        <f t="shared" si="4"/>
        <v>Sesgo</v>
      </c>
      <c r="B47" s="31" t="s">
        <v>5</v>
      </c>
      <c r="C47" s="79">
        <f>HLOOKUP(C$36,'LEV009'!$D$2:$Q$38,VLOOKUP('Cdo020'!$J47,'LEV009'!$A$3:$B$38,2,FALSE)+1,FALSE)</f>
        <v>1.7355</v>
      </c>
      <c r="D47" s="79"/>
      <c r="E47" s="79">
        <f>HLOOKUP(E$36,'LEV009'!$D$2:$Q$38,VLOOKUP('Cdo020'!$J47,'LEV009'!$A$3:$B$38,2,FALSE)+1,FALSE)</f>
        <v>2.4253999999999998</v>
      </c>
      <c r="F47" s="79">
        <f>HLOOKUP(F$36,'LEV009'!$D$2:$Q$38,VLOOKUP('Cdo020'!$J47,'LEV009'!$A$3:$B$38,2,FALSE)+1,FALSE)</f>
        <v>3.1734</v>
      </c>
      <c r="G47" s="79">
        <f>HLOOKUP(G$36,'LEV009'!$D$2:$Q$38,VLOOKUP('Cdo020'!$J47,'LEV009'!$A$3:$B$38,2,FALSE)+1,FALSE)</f>
        <v>1.5786</v>
      </c>
      <c r="H47" s="79">
        <f>HLOOKUP(H$36,'LEV009'!$D$2:$Q$38,VLOOKUP('Cdo020'!$J47,'LEV009'!$A$3:$B$38,2,FALSE)+1,FALSE)</f>
        <v>1.7883</v>
      </c>
      <c r="I47" s="79">
        <f>HLOOKUP(I$36,'LEV009'!$D$2:$Q$38,VLOOKUP('Cdo020'!$J47,'LEV009'!$A$3:$B$38,2,FALSE)+1,FALSE)</f>
        <v>1.7883</v>
      </c>
      <c r="J47" s="40" t="s">
        <v>54</v>
      </c>
    </row>
    <row r="48" spans="1:10" x14ac:dyDescent="0.25">
      <c r="A48" s="30" t="str">
        <f t="shared" si="4"/>
        <v>Kurtosis</v>
      </c>
      <c r="B48" s="31" t="s">
        <v>5</v>
      </c>
      <c r="C48" s="79">
        <f>HLOOKUP(C$36,'LEV009'!$D$2:$Q$38,VLOOKUP('Cdo020'!$J48,'LEV009'!$A$3:$B$38,2,FALSE)+1,FALSE)</f>
        <v>3.2244000000000002</v>
      </c>
      <c r="D48" s="79"/>
      <c r="E48" s="79">
        <f>HLOOKUP(E$36,'LEV009'!$D$2:$Q$38,VLOOKUP('Cdo020'!$J48,'LEV009'!$A$3:$B$38,2,FALSE)+1,FALSE)</f>
        <v>3</v>
      </c>
      <c r="F48" s="79">
        <f>HLOOKUP(F$36,'LEV009'!$D$2:$Q$38,VLOOKUP('Cdo020'!$J48,'LEV009'!$A$3:$B$38,2,FALSE)+1,FALSE)</f>
        <v>4.3339999999999996</v>
      </c>
      <c r="G48" s="79">
        <f>HLOOKUP(G$36,'LEV009'!$D$2:$Q$38,VLOOKUP('Cdo020'!$J48,'LEV009'!$A$3:$B$38,2,FALSE)+1,FALSE)</f>
        <v>3.8220000000000001</v>
      </c>
      <c r="H48" s="79">
        <f>HLOOKUP(H$36,'LEV009'!$D$2:$Q$38,VLOOKUP('Cdo020'!$J48,'LEV009'!$A$3:$B$38,2,FALSE)+1,FALSE)</f>
        <v>4.2561999999999998</v>
      </c>
      <c r="I48" s="79">
        <f>HLOOKUP(I$36,'LEV009'!$D$2:$Q$38,VLOOKUP('Cdo020'!$J48,'LEV009'!$A$3:$B$38,2,FALSE)+1,FALSE)</f>
        <v>4.2561999999999998</v>
      </c>
      <c r="J48" s="40" t="s">
        <v>55</v>
      </c>
    </row>
    <row r="49" spans="1:10" x14ac:dyDescent="0.25">
      <c r="A49" s="30" t="s">
        <v>125</v>
      </c>
      <c r="B49" s="31" t="s">
        <v>4</v>
      </c>
      <c r="C49" s="79">
        <f>HLOOKUP(C$36,'LEV009'!$D$2:$Q$38,VLOOKUP('Cdo020'!$J49,'LEV009'!$A$3:$B$38,2,FALSE)+1,FALSE)</f>
        <v>0.41199999999999998</v>
      </c>
      <c r="D49" s="79">
        <f>HLOOKUP(D$36,'LEV009'!$D$2:$Q$38,VLOOKUP('Cdo020'!$J49,'LEV009'!$A$3:$B$38,2,FALSE)+1,FALSE)</f>
        <v>0.182</v>
      </c>
      <c r="E49" s="79">
        <f>HLOOKUP(E$36,'LEV009'!$D$2:$Q$38,VLOOKUP('Cdo020'!$J49,'LEV009'!$A$3:$B$38,2,FALSE)+1,FALSE)</f>
        <v>0.53300000000000003</v>
      </c>
      <c r="F49" s="79">
        <f>HLOOKUP(F$36,'LEV009'!$D$2:$Q$38,VLOOKUP('Cdo020'!$J49,'LEV009'!$A$3:$B$38,2,FALSE)+1,FALSE)</f>
        <v>0.49</v>
      </c>
      <c r="G49" s="79">
        <f>HLOOKUP(G$36,'LEV009'!$D$2:$Q$38,VLOOKUP('Cdo020'!$J49,'LEV009'!$A$3:$B$38,2,FALSE)+1,FALSE)</f>
        <v>0.161</v>
      </c>
      <c r="H49" s="79">
        <f>HLOOKUP(H$36,'LEV009'!$D$2:$Q$38,VLOOKUP('Cdo020'!$J49,'LEV009'!$A$3:$B$38,2,FALSE)+1,FALSE)</f>
        <v>0.48</v>
      </c>
      <c r="I49" s="79">
        <f>HLOOKUP(I$36,'LEV009'!$D$2:$Q$38,VLOOKUP('Cdo020'!$J49,'LEV009'!$A$3:$B$38,2,FALSE)+1,FALSE)</f>
        <v>0.48</v>
      </c>
      <c r="J49" s="40" t="s">
        <v>56</v>
      </c>
    </row>
    <row r="50" spans="1:10" x14ac:dyDescent="0.25">
      <c r="A50" s="30" t="s">
        <v>126</v>
      </c>
      <c r="B50" s="31" t="s">
        <v>4</v>
      </c>
      <c r="C50" s="88">
        <f>HLOOKUP(C$36,'LEV009'!$D$2:$Q$38,VLOOKUP('Cdo020'!$J50,'LEV009'!$A$3:$B$38,2,FALSE)+1,FALSE)</f>
        <v>0.63146999999999998</v>
      </c>
      <c r="D50" s="88">
        <f>HLOOKUP(D$36,'LEV009'!$D$2:$Q$38,VLOOKUP('Cdo020'!$J50,'LEV009'!$A$3:$B$38,2,FALSE)+1,FALSE)</f>
        <v>0.56179000000000001</v>
      </c>
      <c r="E50" s="88">
        <f>HLOOKUP(E$36,'LEV009'!$D$2:$Q$38,VLOOKUP('Cdo020'!$J50,'LEV009'!$A$3:$B$38,2,FALSE)+1,FALSE)</f>
        <v>0.64073999999999998</v>
      </c>
      <c r="F50" s="88">
        <f>HLOOKUP(F$36,'LEV009'!$D$2:$Q$38,VLOOKUP('Cdo020'!$J50,'LEV009'!$A$3:$B$38,2,FALSE)+1,FALSE)</f>
        <v>0.46118999999999999</v>
      </c>
      <c r="G50" s="88">
        <f>HLOOKUP(G$36,'LEV009'!$D$2:$Q$38,VLOOKUP('Cdo020'!$J50,'LEV009'!$A$3:$B$38,2,FALSE)+1,FALSE)</f>
        <v>0.38923999999999997</v>
      </c>
      <c r="H50" s="88">
        <f>HLOOKUP(H$36,'LEV009'!$D$2:$Q$38,VLOOKUP('Cdo020'!$J50,'LEV009'!$A$3:$B$38,2,FALSE)+1,FALSE)</f>
        <v>0.63680000000000003</v>
      </c>
      <c r="I50" s="88">
        <f>HLOOKUP(I$36,'LEV009'!$D$2:$Q$38,VLOOKUP('Cdo020'!$J50,'LEV009'!$A$3:$B$38,2,FALSE)+1,FALSE)</f>
        <v>0.63680000000000003</v>
      </c>
      <c r="J50" s="40" t="s">
        <v>57</v>
      </c>
    </row>
    <row r="51" spans="1:10" x14ac:dyDescent="0.25">
      <c r="A51" s="30" t="s">
        <v>127</v>
      </c>
      <c r="B51" s="31" t="s">
        <v>4</v>
      </c>
      <c r="C51" s="87">
        <f>HLOOKUP(C$36,'LEV009'!$D$2:$Q$38,VLOOKUP('Cdo020'!$J51,'LEV009'!$A$3:$B$38,2,FALSE)+1,FALSE)</f>
        <v>0.38527</v>
      </c>
      <c r="D51" s="87">
        <f>HLOOKUP(D$36,'LEV009'!$D$2:$Q$38,VLOOKUP('Cdo020'!$J51,'LEV009'!$A$3:$B$38,2,FALSE)+1,FALSE)</f>
        <v>0.44556000000000001</v>
      </c>
      <c r="E51" s="87">
        <f>HLOOKUP(E$36,'LEV009'!$D$2:$Q$38,VLOOKUP('Cdo020'!$J51,'LEV009'!$A$3:$B$38,2,FALSE)+1,FALSE)</f>
        <v>0.37042000000000003</v>
      </c>
      <c r="F51" s="87">
        <f>HLOOKUP(F$36,'LEV009'!$D$2:$Q$38,VLOOKUP('Cdo020'!$J51,'LEV009'!$A$3:$B$38,2,FALSE)+1,FALSE)</f>
        <v>0.55274000000000001</v>
      </c>
      <c r="G51" s="87">
        <f>HLOOKUP(G$36,'LEV009'!$D$2:$Q$38,VLOOKUP('Cdo020'!$J51,'LEV009'!$A$3:$B$38,2,FALSE)+1,FALSE)</f>
        <v>0.61312999999999995</v>
      </c>
      <c r="H51" s="87">
        <f>HLOOKUP(H$36,'LEV009'!$D$2:$Q$38,VLOOKUP('Cdo020'!$J51,'LEV009'!$A$3:$B$38,2,FALSE)+1,FALSE)</f>
        <v>0.37130999999999997</v>
      </c>
      <c r="I51" s="87">
        <f>HLOOKUP(I$36,'LEV009'!$D$2:$Q$38,VLOOKUP('Cdo020'!$J51,'LEV009'!$A$3:$B$38,2,FALSE)+1,FALSE)</f>
        <v>0.37130999999999997</v>
      </c>
      <c r="J51" s="40" t="s">
        <v>58</v>
      </c>
    </row>
    <row r="52" spans="1:10" x14ac:dyDescent="0.25">
      <c r="A52" s="30" t="s">
        <v>122</v>
      </c>
      <c r="B52" s="31" t="s">
        <v>4</v>
      </c>
      <c r="C52" s="8">
        <f>HLOOKUP(C$36,'LEV009'!$D$2:$Q$38,VLOOKUP('Cdo020'!$J52,'LEV009'!$A$3:$B$38,2,FALSE)+1,FALSE)</f>
        <v>101</v>
      </c>
      <c r="D52" s="8">
        <f>HLOOKUP(D$36,'LEV009'!$D$2:$Q$38,VLOOKUP('Cdo020'!$J52,'LEV009'!$A$3:$B$38,2,FALSE)+1,FALSE)</f>
        <v>101</v>
      </c>
      <c r="E52" s="8">
        <f>HLOOKUP(E$36,'LEV009'!$D$2:$Q$38,VLOOKUP('Cdo020'!$J52,'LEV009'!$A$3:$B$38,2,FALSE)+1,FALSE)</f>
        <v>101</v>
      </c>
      <c r="F52" s="8">
        <f>HLOOKUP(F$36,'LEV009'!$D$2:$Q$38,VLOOKUP('Cdo020'!$J52,'LEV009'!$A$3:$B$38,2,FALSE)+1,FALSE)</f>
        <v>101</v>
      </c>
      <c r="G52" s="8">
        <f>HLOOKUP(G$36,'LEV009'!$D$2:$Q$38,VLOOKUP('Cdo020'!$J52,'LEV009'!$A$3:$B$38,2,FALSE)+1,FALSE)</f>
        <v>101</v>
      </c>
      <c r="H52" s="8">
        <f>HLOOKUP(H$36,'LEV009'!$D$2:$Q$38,VLOOKUP('Cdo020'!$J52,'LEV009'!$A$3:$B$38,2,FALSE)+1,FALSE)</f>
        <v>101</v>
      </c>
      <c r="I52" s="8">
        <f>HLOOKUP(I$36,'LEV009'!$D$2:$Q$38,VLOOKUP('Cdo020'!$J52,'LEV009'!$A$3:$B$38,2,FALSE)+1,FALSE)</f>
        <v>101</v>
      </c>
      <c r="J52" s="40" t="s">
        <v>59</v>
      </c>
    </row>
    <row r="53" spans="1:10" x14ac:dyDescent="0.25">
      <c r="A53" s="30" t="s">
        <v>123</v>
      </c>
      <c r="B53" s="31" t="s">
        <v>4</v>
      </c>
      <c r="C53" s="5">
        <f>HLOOKUP(C$36,'LEV009'!$D$2:$Q$38,VLOOKUP('Cdo020'!$J53,'LEV009'!$A$3:$B$38,2,FALSE)+1,FALSE)</f>
        <v>1.0317000000000001</v>
      </c>
      <c r="D53" s="5">
        <f>HLOOKUP(D$36,'LEV009'!$D$2:$Q$38,VLOOKUP('Cdo020'!$J53,'LEV009'!$A$3:$B$38,2,FALSE)+1,FALSE)</f>
        <v>1.2749999999999999</v>
      </c>
      <c r="E53" s="5">
        <f>HLOOKUP(E$36,'LEV009'!$D$2:$Q$38,VLOOKUP('Cdo020'!$J53,'LEV009'!$A$3:$B$38,2,FALSE)+1,FALSE)</f>
        <v>1.2524</v>
      </c>
      <c r="F53" s="5">
        <f>HLOOKUP(F$36,'LEV009'!$D$2:$Q$38,VLOOKUP('Cdo020'!$J53,'LEV009'!$A$3:$B$38,2,FALSE)+1,FALSE)</f>
        <v>0.10276</v>
      </c>
      <c r="G53" s="5">
        <f>HLOOKUP(G$36,'LEV009'!$D$2:$Q$38,VLOOKUP('Cdo020'!$J53,'LEV009'!$A$3:$B$38,2,FALSE)+1,FALSE)</f>
        <v>9.8280999999999993E-3</v>
      </c>
      <c r="H53" s="5">
        <f>HLOOKUP(H$36,'LEV009'!$D$2:$Q$38,VLOOKUP('Cdo020'!$J53,'LEV009'!$A$3:$B$38,2,FALSE)+1,FALSE)</f>
        <v>5.6959999999999997E-2</v>
      </c>
      <c r="I53" s="5">
        <f>HLOOKUP(I$36,'LEV009'!$D$2:$Q$38,VLOOKUP('Cdo020'!$J53,'LEV009'!$A$3:$B$38,2,FALSE)+1,FALSE)</f>
        <v>5.6959999999999997E-2</v>
      </c>
      <c r="J53" s="40" t="s">
        <v>60</v>
      </c>
    </row>
    <row r="54" spans="1:10" x14ac:dyDescent="0.25">
      <c r="A54" s="30" t="s">
        <v>124</v>
      </c>
      <c r="B54" s="31" t="s">
        <v>4</v>
      </c>
      <c r="C54" s="5">
        <f>HLOOKUP(C$36,'LEV009'!$D$2:$Q$38,VLOOKUP('Cdo020'!$J54,'LEV009'!$A$3:$B$38,2,FALSE)+1,FALSE)</f>
        <v>-1.1896</v>
      </c>
      <c r="D54" s="5">
        <f>HLOOKUP(D$36,'LEV009'!$D$2:$Q$38,VLOOKUP('Cdo020'!$J54,'LEV009'!$A$3:$B$38,2,FALSE)+1,FALSE)</f>
        <v>0.41982000000000003</v>
      </c>
      <c r="E54" s="5">
        <f>HLOOKUP(E$36,'LEV009'!$D$2:$Q$38,VLOOKUP('Cdo020'!$J54,'LEV009'!$A$3:$B$38,2,FALSE)+1,FALSE)</f>
        <v>-1.4218</v>
      </c>
      <c r="F54" s="5">
        <f>HLOOKUP(F$36,'LEV009'!$D$2:$Q$38,VLOOKUP('Cdo020'!$J54,'LEV009'!$A$3:$B$38,2,FALSE)+1,FALSE)</f>
        <v>-4.0743999999999998</v>
      </c>
      <c r="G54" s="5">
        <f>HLOOKUP(G$36,'LEV009'!$D$2:$Q$38,VLOOKUP('Cdo020'!$J54,'LEV009'!$A$3:$B$38,2,FALSE)+1,FALSE)</f>
        <v>-0.20866999999999999</v>
      </c>
      <c r="H54" s="5">
        <f>HLOOKUP(H$36,'LEV009'!$D$2:$Q$38,VLOOKUP('Cdo020'!$J54,'LEV009'!$A$3:$B$38,2,FALSE)+1,FALSE)</f>
        <v>-1.3977999999999999</v>
      </c>
      <c r="I54" s="5">
        <f>HLOOKUP(I$36,'LEV009'!$D$2:$Q$38,VLOOKUP('Cdo020'!$J54,'LEV009'!$A$3:$B$38,2,FALSE)+1,FALSE)</f>
        <v>-1.3977999999999999</v>
      </c>
      <c r="J54" s="40" t="s">
        <v>61</v>
      </c>
    </row>
    <row r="55" spans="1:10" x14ac:dyDescent="0.25">
      <c r="A55" s="30" t="str">
        <f>A49</f>
        <v>Prueba Anderson-Darling</v>
      </c>
      <c r="B55" s="31" t="s">
        <v>5</v>
      </c>
      <c r="C55" s="5">
        <f>HLOOKUP(C$36,'LEV009'!$D$2:$Q$38,VLOOKUP('Cdo020'!$J55,'LEV009'!$A$3:$B$38,2,FALSE)+1,FALSE)</f>
        <v>0.16300000000000001</v>
      </c>
      <c r="D55" s="5">
        <f>HLOOKUP(D$36,'LEV009'!$D$2:$Q$38,VLOOKUP('Cdo020'!$J55,'LEV009'!$A$3:$B$38,2,FALSE)+1,FALSE)</f>
        <v>0.14299999999999999</v>
      </c>
      <c r="E55" s="5">
        <f>HLOOKUP(E$36,'LEV009'!$D$2:$Q$38,VLOOKUP('Cdo020'!$J55,'LEV009'!$A$3:$B$38,2,FALSE)+1,FALSE)</f>
        <v>0.29499999999999998</v>
      </c>
      <c r="F55" s="5">
        <f>HLOOKUP(F$36,'LEV009'!$D$2:$Q$38,VLOOKUP('Cdo020'!$J55,'LEV009'!$A$3:$B$38,2,FALSE)+1,FALSE)</f>
        <v>0.34499999999999997</v>
      </c>
      <c r="G55" s="5">
        <f>HLOOKUP(G$36,'LEV009'!$D$2:$Q$38,VLOOKUP('Cdo020'!$J55,'LEV009'!$A$3:$B$38,2,FALSE)+1,FALSE)</f>
        <v>0.37</v>
      </c>
      <c r="H55" s="5">
        <f>HLOOKUP(H$36,'LEV009'!$D$2:$Q$38,VLOOKUP('Cdo020'!$J55,'LEV009'!$A$3:$B$38,2,FALSE)+1,FALSE)</f>
        <v>0.28000000000000003</v>
      </c>
      <c r="I55" s="5">
        <f>HLOOKUP(I$36,'LEV009'!$D$2:$Q$38,VLOOKUP('Cdo020'!$J55,'LEV009'!$A$3:$B$38,2,FALSE)+1,FALSE)</f>
        <v>0.28000000000000003</v>
      </c>
      <c r="J55" s="40" t="s">
        <v>62</v>
      </c>
    </row>
    <row r="56" spans="1:10" x14ac:dyDescent="0.25">
      <c r="A56" s="30" t="str">
        <f t="shared" ref="A56:A60" si="5">A50</f>
        <v>Varianza Entre Sujetos</v>
      </c>
      <c r="B56" s="31" t="s">
        <v>5</v>
      </c>
      <c r="C56" s="88">
        <f>HLOOKUP(C$36,'LEV009'!$D$2:$Q$38,VLOOKUP('Cdo020'!$J56,'LEV009'!$A$3:$B$38,2,FALSE)+1,FALSE)</f>
        <v>0.60390999999999995</v>
      </c>
      <c r="D56" s="88"/>
      <c r="E56" s="88">
        <f>HLOOKUP(E$36,'LEV009'!$D$2:$Q$38,VLOOKUP('Cdo020'!$J56,'LEV009'!$A$3:$B$38,2,FALSE)+1,FALSE)</f>
        <v>0.72470000000000001</v>
      </c>
      <c r="F56" s="88">
        <f>HLOOKUP(F$36,'LEV009'!$D$2:$Q$38,VLOOKUP('Cdo020'!$J56,'LEV009'!$A$3:$B$38,2,FALSE)+1,FALSE)</f>
        <v>0.65476999999999996</v>
      </c>
      <c r="G56" s="88">
        <f>HLOOKUP(G$36,'LEV009'!$D$2:$Q$38,VLOOKUP('Cdo020'!$J56,'LEV009'!$A$3:$B$38,2,FALSE)+1,FALSE)</f>
        <v>0.41142000000000001</v>
      </c>
      <c r="H56" s="88">
        <f>HLOOKUP(H$36,'LEV009'!$D$2:$Q$38,VLOOKUP('Cdo020'!$J56,'LEV009'!$A$3:$B$38,2,FALSE)+1,FALSE)</f>
        <v>0.70804</v>
      </c>
      <c r="I56" s="88">
        <f>HLOOKUP(I$36,'LEV009'!$D$2:$Q$38,VLOOKUP('Cdo020'!$J56,'LEV009'!$A$3:$B$38,2,FALSE)+1,FALSE)</f>
        <v>0.70804</v>
      </c>
      <c r="J56" s="40" t="s">
        <v>63</v>
      </c>
    </row>
    <row r="57" spans="1:10" x14ac:dyDescent="0.25">
      <c r="A57" s="30" t="str">
        <f t="shared" si="5"/>
        <v>Varianza Intra Sujetos</v>
      </c>
      <c r="B57" s="31" t="s">
        <v>5</v>
      </c>
      <c r="C57" s="88">
        <f>HLOOKUP(C$36,'LEV009'!$D$2:$Q$38,VLOOKUP('Cdo020'!$J57,'LEV009'!$A$3:$B$38,2,FALSE)+1,FALSE)</f>
        <v>0.40476000000000001</v>
      </c>
      <c r="D57" s="88"/>
      <c r="E57" s="88">
        <f>HLOOKUP(E$36,'LEV009'!$D$2:$Q$38,VLOOKUP('Cdo020'!$J57,'LEV009'!$A$3:$B$38,2,FALSE)+1,FALSE)</f>
        <v>0.29054000000000002</v>
      </c>
      <c r="F57" s="88">
        <f>HLOOKUP(F$36,'LEV009'!$D$2:$Q$38,VLOOKUP('Cdo020'!$J57,'LEV009'!$A$3:$B$38,2,FALSE)+1,FALSE)</f>
        <v>0.35408000000000001</v>
      </c>
      <c r="G57" s="88">
        <f>HLOOKUP(G$36,'LEV009'!$D$2:$Q$38,VLOOKUP('Cdo020'!$J57,'LEV009'!$A$3:$B$38,2,FALSE)+1,FALSE)</f>
        <v>0.59087000000000001</v>
      </c>
      <c r="H57" s="88">
        <f>HLOOKUP(H$36,'LEV009'!$D$2:$Q$38,VLOOKUP('Cdo020'!$J57,'LEV009'!$A$3:$B$38,2,FALSE)+1,FALSE)</f>
        <v>0.30654999999999999</v>
      </c>
      <c r="I57" s="88">
        <f>HLOOKUP(I$36,'LEV009'!$D$2:$Q$38,VLOOKUP('Cdo020'!$J57,'LEV009'!$A$3:$B$38,2,FALSE)+1,FALSE)</f>
        <v>0.30654999999999999</v>
      </c>
      <c r="J57" s="40" t="s">
        <v>64</v>
      </c>
    </row>
    <row r="58" spans="1:10" x14ac:dyDescent="0.25">
      <c r="A58" s="30" t="str">
        <f t="shared" si="5"/>
        <v>Grados de Libertad</v>
      </c>
      <c r="B58" s="31" t="s">
        <v>5</v>
      </c>
      <c r="C58" s="8">
        <f>HLOOKUP(C$36,'LEV009'!$D$2:$Q$38,VLOOKUP('Cdo020'!$J58,'LEV009'!$A$3:$B$38,2,FALSE)+1,FALSE)</f>
        <v>137</v>
      </c>
      <c r="D58" s="8"/>
      <c r="E58" s="8">
        <f>HLOOKUP(E$36,'LEV009'!$D$2:$Q$38,VLOOKUP('Cdo020'!$J58,'LEV009'!$A$3:$B$38,2,FALSE)+1,FALSE)</f>
        <v>180</v>
      </c>
      <c r="F58" s="8">
        <f>HLOOKUP(F$36,'LEV009'!$D$2:$Q$38,VLOOKUP('Cdo020'!$J58,'LEV009'!$A$3:$B$38,2,FALSE)+1,FALSE)</f>
        <v>189</v>
      </c>
      <c r="G58" s="8">
        <f>HLOOKUP(G$36,'LEV009'!$D$2:$Q$38,VLOOKUP('Cdo020'!$J58,'LEV009'!$A$3:$B$38,2,FALSE)+1,FALSE)</f>
        <v>164</v>
      </c>
      <c r="H58" s="8">
        <f>HLOOKUP(H$36,'LEV009'!$D$2:$Q$38,VLOOKUP('Cdo020'!$J58,'LEV009'!$A$3:$B$38,2,FALSE)+1,FALSE)</f>
        <v>175</v>
      </c>
      <c r="I58" s="8">
        <f>HLOOKUP(I$36,'LEV009'!$D$2:$Q$38,VLOOKUP('Cdo020'!$J58,'LEV009'!$A$3:$B$38,2,FALSE)+1,FALSE)</f>
        <v>175</v>
      </c>
      <c r="J58" s="40" t="s">
        <v>65</v>
      </c>
    </row>
    <row r="59" spans="1:10" x14ac:dyDescent="0.25">
      <c r="A59" s="30" t="str">
        <f t="shared" si="5"/>
        <v>Prueba de Heterogeneidad</v>
      </c>
      <c r="B59" s="31" t="s">
        <v>5</v>
      </c>
      <c r="C59" s="5">
        <f>HLOOKUP(C$36,'LEV009'!$D$2:$Q$38,VLOOKUP('Cdo020'!$J59,'LEV009'!$A$3:$B$38,2,FALSE)+1,FALSE)</f>
        <v>0.30641000000000002</v>
      </c>
      <c r="D59" s="5">
        <f>HLOOKUP(D$36,'LEV009'!$D$2:$Q$38,VLOOKUP('Cdo020'!$J59,'LEV009'!$A$3:$B$38,2,FALSE)+1,FALSE)</f>
        <v>0.51456999999999997</v>
      </c>
      <c r="E59" s="5">
        <f>HLOOKUP(E$36,'LEV009'!$D$2:$Q$38,VLOOKUP('Cdo020'!$J59,'LEV009'!$A$3:$B$38,2,FALSE)+1,FALSE)</f>
        <v>-0.19098999999999999</v>
      </c>
      <c r="F59" s="5">
        <f>HLOOKUP(F$36,'LEV009'!$D$2:$Q$38,VLOOKUP('Cdo020'!$J59,'LEV009'!$A$3:$B$38,2,FALSE)+1,FALSE)</f>
        <v>1.8212999999999999</v>
      </c>
      <c r="G59" s="5">
        <f>HLOOKUP(G$36,'LEV009'!$D$2:$Q$38,VLOOKUP('Cdo020'!$J59,'LEV009'!$A$3:$B$38,2,FALSE)+1,FALSE)</f>
        <v>1.1223000000000001</v>
      </c>
      <c r="H59" s="5">
        <f>HLOOKUP(H$36,'LEV009'!$D$2:$Q$38,VLOOKUP('Cdo020'!$J59,'LEV009'!$A$3:$B$38,2,FALSE)+1,FALSE)</f>
        <v>1.7151000000000001</v>
      </c>
      <c r="I59" s="5">
        <f>HLOOKUP(I$36,'LEV009'!$D$2:$Q$38,VLOOKUP('Cdo020'!$J59,'LEV009'!$A$3:$B$38,2,FALSE)+1,FALSE)</f>
        <v>1.7151000000000001</v>
      </c>
      <c r="J59" s="40" t="s">
        <v>66</v>
      </c>
    </row>
    <row r="60" spans="1:10" x14ac:dyDescent="0.25">
      <c r="A60" s="30" t="str">
        <f t="shared" si="5"/>
        <v>Prueba de Pendiente</v>
      </c>
      <c r="B60" s="31" t="s">
        <v>5</v>
      </c>
      <c r="C60" s="5">
        <f>HLOOKUP(C$36,'LEV009'!$D$2:$Q$38,VLOOKUP('Cdo020'!$J60,'LEV009'!$A$3:$B$38,2,FALSE)+1,FALSE)</f>
        <v>-0.93991000000000002</v>
      </c>
      <c r="D60" s="5">
        <f>HLOOKUP(D$36,'LEV009'!$D$2:$Q$38,VLOOKUP('Cdo020'!$J60,'LEV009'!$A$3:$B$38,2,FALSE)+1,FALSE)</f>
        <v>1.5866</v>
      </c>
      <c r="E60" s="5">
        <f>HLOOKUP(E$36,'LEV009'!$D$2:$Q$38,VLOOKUP('Cdo020'!$J60,'LEV009'!$A$3:$B$38,2,FALSE)+1,FALSE)</f>
        <v>-0.82255999999999996</v>
      </c>
      <c r="F60" s="5">
        <f>HLOOKUP(F$36,'LEV009'!$D$2:$Q$38,VLOOKUP('Cdo020'!$J60,'LEV009'!$A$3:$B$38,2,FALSE)+1,FALSE)</f>
        <v>-1.8271999999999999</v>
      </c>
      <c r="G60" s="5">
        <f>HLOOKUP(G$36,'LEV009'!$D$2:$Q$38,VLOOKUP('Cdo020'!$J60,'LEV009'!$A$3:$B$38,2,FALSE)+1,FALSE)</f>
        <v>-0.65908999999999995</v>
      </c>
      <c r="H60" s="5">
        <f>HLOOKUP(H$36,'LEV009'!$D$2:$Q$38,VLOOKUP('Cdo020'!$J60,'LEV009'!$A$3:$B$38,2,FALSE)+1,FALSE)</f>
        <v>-4.0092000000000003E-2</v>
      </c>
      <c r="I60" s="5">
        <f>HLOOKUP(I$36,'LEV009'!$D$2:$Q$38,VLOOKUP('Cdo020'!$J60,'LEV009'!$A$3:$B$38,2,FALSE)+1,FALSE)</f>
        <v>-4.0092000000000003E-2</v>
      </c>
      <c r="J60" s="40" t="s">
        <v>67</v>
      </c>
    </row>
    <row r="61" spans="1:10" x14ac:dyDescent="0.25">
      <c r="A61" s="30" t="s">
        <v>128</v>
      </c>
      <c r="B61" s="31" t="s">
        <v>4</v>
      </c>
      <c r="C61" s="89">
        <f>C51/C50</f>
        <v>0.61011607835684989</v>
      </c>
      <c r="D61" s="89">
        <f t="shared" ref="D61:H61" si="6">D51/D50</f>
        <v>0.79310774488687941</v>
      </c>
      <c r="E61" s="89">
        <f t="shared" si="6"/>
        <v>0.57811280706682899</v>
      </c>
      <c r="F61" s="89">
        <f t="shared" si="6"/>
        <v>1.1985082070296407</v>
      </c>
      <c r="G61" s="89">
        <f t="shared" si="6"/>
        <v>1.57519782139554</v>
      </c>
      <c r="H61" s="89">
        <f t="shared" si="6"/>
        <v>0.58308731155778892</v>
      </c>
      <c r="I61" s="89">
        <f t="shared" ref="I61" si="7">I51/I50</f>
        <v>0.58308731155778892</v>
      </c>
      <c r="J61" s="40" t="s">
        <v>133</v>
      </c>
    </row>
    <row r="62" spans="1:10" x14ac:dyDescent="0.25">
      <c r="A62" s="30" t="s">
        <v>128</v>
      </c>
      <c r="B62" s="31" t="s">
        <v>5</v>
      </c>
      <c r="C62" s="9">
        <f>C57/C56</f>
        <v>0.670232319385339</v>
      </c>
      <c r="D62" s="9"/>
      <c r="E62" s="9">
        <f t="shared" ref="E62:H62" si="8">E57/E56</f>
        <v>0.40091072167793573</v>
      </c>
      <c r="F62" s="9">
        <f t="shared" si="8"/>
        <v>0.5407700413885792</v>
      </c>
      <c r="G62" s="9">
        <f t="shared" si="8"/>
        <v>1.4361722813669728</v>
      </c>
      <c r="H62" s="9">
        <f t="shared" si="8"/>
        <v>0.43295576521100498</v>
      </c>
      <c r="I62" s="9">
        <f t="shared" ref="I62" si="9">I57/I56</f>
        <v>0.43295576521100498</v>
      </c>
      <c r="J62" s="40" t="s">
        <v>134</v>
      </c>
    </row>
    <row r="63" spans="1:10" x14ac:dyDescent="0.25">
      <c r="A63" s="30" t="s">
        <v>168</v>
      </c>
      <c r="B63" s="31" t="s">
        <v>5</v>
      </c>
      <c r="C63" s="8">
        <f>HLOOKUP(C$36,'LEV003'!$D$1:$R$8,VLOOKUP('Cdo020'!$J63,'LEV003'!$A$2:$B$8,2,FALSE)+1,FALSE)</f>
        <v>203000</v>
      </c>
      <c r="D63" s="8">
        <f>HLOOKUP(D$36,'LEV003'!$D$1:$R$8,VLOOKUP('Cdo020'!$J63,'LEV003'!$A$2:$B$8,2,FALSE)+1,FALSE)</f>
        <v>595</v>
      </c>
      <c r="E63" s="8">
        <f>HLOOKUP(E$36,'LEV003'!$D$1:$R$8,VLOOKUP('Cdo020'!$J63,'LEV003'!$A$2:$B$8,2,FALSE)+1,FALSE)</f>
        <v>248</v>
      </c>
      <c r="F63" s="79">
        <f>HLOOKUP(F$36,'LEV003'!$D$1:$R$8,VLOOKUP('Cdo020'!$J63,'LEV003'!$A$2:$B$8,2,FALSE)+1,FALSE)</f>
        <v>20.7</v>
      </c>
      <c r="G63" s="8">
        <f>HLOOKUP(G$36,'LEV003'!$D$1:$R$8,VLOOKUP('Cdo020'!$J63,'LEV003'!$A$2:$B$8,2,FALSE)+1,FALSE)</f>
        <v>1080000</v>
      </c>
      <c r="H63" s="5">
        <f>HLOOKUP(H$36,'LEV003'!$D$1:$R$8,VLOOKUP('Cdo020'!$J63,'LEV003'!$A$2:$B$8,2,FALSE)+1,FALSE)</f>
        <v>3.24</v>
      </c>
      <c r="I63" s="5">
        <f>HLOOKUP(I$36,'LEV003'!$D$1:$R$8,VLOOKUP('Cdo020'!$J63,'LEV003'!$A$2:$B$8,2,FALSE)+1,FALSE)</f>
        <v>3.24</v>
      </c>
      <c r="J63" s="40" t="s">
        <v>68</v>
      </c>
    </row>
    <row r="64" spans="1:10" x14ac:dyDescent="0.25">
      <c r="A64" s="30" t="s">
        <v>169</v>
      </c>
      <c r="B64" s="31" t="s">
        <v>5</v>
      </c>
      <c r="C64" s="8">
        <f>HLOOKUP(C$36,'LEV003'!$D$1:$R$8,VLOOKUP('Cdo020'!$J64,'LEV003'!$A$2:$B$8,2,FALSE)+1,FALSE)</f>
        <v>50200</v>
      </c>
      <c r="D64" s="8">
        <f>HLOOKUP(D$36,'LEV003'!$D$1:$R$8,VLOOKUP('Cdo020'!$J64,'LEV003'!$A$2:$B$8,2,FALSE)+1,FALSE)</f>
        <v>150</v>
      </c>
      <c r="E64" s="8">
        <f>HLOOKUP(E$36,'LEV003'!$D$1:$R$8,VLOOKUP('Cdo020'!$J64,'LEV003'!$A$2:$B$8,2,FALSE)+1,FALSE)</f>
        <v>43.3</v>
      </c>
      <c r="F64" s="79">
        <f>HLOOKUP(F$36,'LEV003'!$D$1:$R$8,VLOOKUP('Cdo020'!$J64,'LEV003'!$A$2:$B$8,2,FALSE)+1,FALSE)</f>
        <v>5.33</v>
      </c>
      <c r="G64" s="8">
        <f>HLOOKUP(G$36,'LEV003'!$D$1:$R$8,VLOOKUP('Cdo020'!$J64,'LEV003'!$A$2:$B$8,2,FALSE)+1,FALSE)</f>
        <v>428000</v>
      </c>
      <c r="H64" s="5">
        <f>HLOOKUP(H$36,'LEV003'!$D$1:$R$8,VLOOKUP('Cdo020'!$J64,'LEV003'!$A$2:$B$8,2,FALSE)+1,FALSE)</f>
        <v>0.87</v>
      </c>
      <c r="I64" s="5">
        <f>HLOOKUP(I$36,'LEV003'!$D$1:$R$8,VLOOKUP('Cdo020'!$J64,'LEV003'!$A$2:$B$8,2,FALSE)+1,FALSE)</f>
        <v>0.87</v>
      </c>
      <c r="J64" s="40" t="s">
        <v>69</v>
      </c>
    </row>
    <row r="65" spans="1:10" x14ac:dyDescent="0.25">
      <c r="A65" s="30" t="s">
        <v>170</v>
      </c>
      <c r="B65" s="31" t="s">
        <v>5</v>
      </c>
      <c r="C65" s="8">
        <f>HLOOKUP(C$36,'LEV003'!$D$1:$R$8,VLOOKUP('Cdo020'!$J65,'LEV003'!$A$2:$B$8,2,FALSE)+1,FALSE)</f>
        <v>454000</v>
      </c>
      <c r="D65" s="8">
        <f>HLOOKUP(D$36,'LEV003'!$D$1:$R$8,VLOOKUP('Cdo020'!$J65,'LEV003'!$A$2:$B$8,2,FALSE)+1,FALSE)</f>
        <v>1130</v>
      </c>
      <c r="E65" s="8">
        <f>HLOOKUP(E$36,'LEV003'!$D$1:$R$8,VLOOKUP('Cdo020'!$J65,'LEV003'!$A$2:$B$8,2,FALSE)+1,FALSE)</f>
        <v>882</v>
      </c>
      <c r="F65" s="79">
        <f>HLOOKUP(F$36,'LEV003'!$D$1:$R$8,VLOOKUP('Cdo020'!$J65,'LEV003'!$A$2:$B$8,2,FALSE)+1,FALSE)</f>
        <v>84.4</v>
      </c>
      <c r="G65" s="8">
        <f>HLOOKUP(G$36,'LEV003'!$D$1:$R$8,VLOOKUP('Cdo020'!$J65,'LEV003'!$A$2:$B$8,2,FALSE)+1,FALSE)</f>
        <v>3110000</v>
      </c>
      <c r="H65" s="5">
        <f>HLOOKUP(H$36,'LEV003'!$D$1:$R$8,VLOOKUP('Cdo020'!$J65,'LEV003'!$A$2:$B$8,2,FALSE)+1,FALSE)</f>
        <v>10.8</v>
      </c>
      <c r="I65" s="5">
        <f>HLOOKUP(I$36,'LEV003'!$D$1:$R$8,VLOOKUP('Cdo020'!$J65,'LEV003'!$A$2:$B$8,2,FALSE)+1,FALSE)</f>
        <v>10.8</v>
      </c>
      <c r="J65" s="40" t="s">
        <v>70</v>
      </c>
    </row>
    <row r="66" spans="1:10" x14ac:dyDescent="0.25">
      <c r="A66" s="30" t="s">
        <v>171</v>
      </c>
      <c r="B66" s="31" t="s">
        <v>5</v>
      </c>
      <c r="C66" s="8">
        <f>HLOOKUP(C$36,'LEV003'!$D$1:$R$8,VLOOKUP('Cdo020'!$J66,'LEV003'!$A$2:$B$8,2,FALSE)+1,FALSE)</f>
        <v>98500</v>
      </c>
      <c r="D66" s="8">
        <f>HLOOKUP(D$36,'LEV003'!$D$1:$R$8,VLOOKUP('Cdo020'!$J66,'LEV003'!$A$2:$B$8,2,FALSE)+1,FALSE)</f>
        <v>600</v>
      </c>
      <c r="E66" s="8">
        <f>HLOOKUP(E$36,'LEV003'!$D$1:$R$8,VLOOKUP('Cdo020'!$J66,'LEV003'!$A$2:$B$8,2,FALSE)+1,FALSE)</f>
        <v>205</v>
      </c>
      <c r="F66" s="79">
        <f>HLOOKUP(F$36,'LEV003'!$D$1:$R$8,VLOOKUP('Cdo020'!$J66,'LEV003'!$A$2:$B$8,2,FALSE)+1,FALSE)</f>
        <v>25.6</v>
      </c>
      <c r="G66" s="8">
        <f>HLOOKUP(G$36,'LEV003'!$D$1:$R$8,VLOOKUP('Cdo020'!$J66,'LEV003'!$A$2:$B$8,2,FALSE)+1,FALSE)</f>
        <v>898000</v>
      </c>
      <c r="H66" s="5">
        <f>HLOOKUP(H$36,'LEV003'!$D$1:$R$8,VLOOKUP('Cdo020'!$J66,'LEV003'!$A$2:$B$8,2,FALSE)+1,FALSE)</f>
        <v>2.42</v>
      </c>
      <c r="I66" s="5">
        <f>HLOOKUP(I$36,'LEV003'!$D$1:$R$8,VLOOKUP('Cdo020'!$J66,'LEV003'!$A$2:$B$8,2,FALSE)+1,FALSE)</f>
        <v>2.42</v>
      </c>
      <c r="J66" s="40" t="s">
        <v>71</v>
      </c>
    </row>
    <row r="67" spans="1:10" x14ac:dyDescent="0.25">
      <c r="A67" s="30" t="s">
        <v>172</v>
      </c>
      <c r="B67" s="31" t="s">
        <v>5</v>
      </c>
      <c r="C67" s="87">
        <f>HLOOKUP(C$36,'LEV003'!$D$1:$R$8,VLOOKUP('Cdo020'!$J67,'LEV003'!$A$2:$B$8,2,FALSE)+1,FALSE)</f>
        <v>0.23436899999999999</v>
      </c>
      <c r="D67" s="87">
        <f>HLOOKUP(D$36,'LEV003'!$D$1:$R$8,VLOOKUP('Cdo020'!$J67,'LEV003'!$A$2:$B$8,2,FALSE)+1,FALSE)</f>
        <v>0.377722</v>
      </c>
      <c r="E67" s="87">
        <f>HLOOKUP(E$36,'LEV003'!$D$1:$R$8,VLOOKUP('Cdo020'!$J67,'LEV003'!$A$2:$B$8,2,FALSE)+1,FALSE)</f>
        <v>-0.122533</v>
      </c>
      <c r="F67" s="87">
        <f>HLOOKUP(F$36,'LEV003'!$D$1:$R$8,VLOOKUP('Cdo020'!$J67,'LEV003'!$A$2:$B$8,2,FALSE)+1,FALSE)</f>
        <v>-0.21345500000000001</v>
      </c>
      <c r="G67" s="87">
        <f>HLOOKUP(G$36,'LEV003'!$D$1:$R$8,VLOOKUP('Cdo020'!$J67,'LEV003'!$A$2:$B$8,2,FALSE)+1,FALSE)</f>
        <v>2.8538000000000001E-2</v>
      </c>
      <c r="H67" s="87">
        <f>HLOOKUP(H$36,'LEV003'!$D$1:$R$8,VLOOKUP('Cdo020'!$J67,'LEV003'!$A$2:$B$8,2,FALSE)+1,FALSE)</f>
        <v>-7.7898999999999996E-2</v>
      </c>
      <c r="I67" s="87">
        <f>HLOOKUP(I$36,'LEV003'!$D$1:$R$8,VLOOKUP('Cdo020'!$J67,'LEV003'!$A$2:$B$8,2,FALSE)+1,FALSE)</f>
        <v>-7.7898999999999996E-2</v>
      </c>
      <c r="J67" s="40" t="s">
        <v>72</v>
      </c>
    </row>
    <row r="68" spans="1:10" x14ac:dyDescent="0.25">
      <c r="A68" s="30" t="s">
        <v>173</v>
      </c>
      <c r="B68" s="31" t="s">
        <v>5</v>
      </c>
      <c r="C68" s="7">
        <f>HLOOKUP(C$36,'LEV003'!$D$1:$R$8,VLOOKUP('Cdo020'!$J68,'LEV003'!$A$2:$B$8,2,FALSE)+1,FALSE)</f>
        <v>1.17573E-2</v>
      </c>
      <c r="D68" s="7">
        <f>HLOOKUP(D$36,'LEV003'!$D$1:$R$8,VLOOKUP('Cdo020'!$J68,'LEV003'!$A$2:$B$8,2,FALSE)+1,FALSE)</f>
        <v>1.2364999999999999E-2</v>
      </c>
      <c r="E68" s="7">
        <f>HLOOKUP(E$36,'LEV003'!$D$1:$R$8,VLOOKUP('Cdo020'!$J68,'LEV003'!$A$2:$B$8,2,FALSE)+1,FALSE)</f>
        <v>8.5859999999999999E-3</v>
      </c>
      <c r="F68" s="7">
        <f>HLOOKUP(F$36,'LEV003'!$D$1:$R$8,VLOOKUP('Cdo020'!$J68,'LEV003'!$A$2:$B$8,2,FALSE)+1,FALSE)</f>
        <v>7.5024999999999996E-3</v>
      </c>
      <c r="G68" s="7">
        <f>HLOOKUP(G$36,'LEV003'!$D$1:$R$8,VLOOKUP('Cdo020'!$J68,'LEV003'!$A$2:$B$8,2,FALSE)+1,FALSE)</f>
        <v>1.01774E-2</v>
      </c>
      <c r="H68" s="7">
        <f>HLOOKUP(H$36,'LEV003'!$D$1:$R$8,VLOOKUP('Cdo020'!$J68,'LEV003'!$A$2:$B$8,2,FALSE)+1,FALSE)</f>
        <v>9.0871000000000007E-3</v>
      </c>
      <c r="I68" s="7">
        <f>HLOOKUP(I$36,'LEV003'!$D$1:$R$8,VLOOKUP('Cdo020'!$J68,'LEV003'!$A$2:$B$8,2,FALSE)+1,FALSE)</f>
        <v>9.0871000000000007E-3</v>
      </c>
      <c r="J68" s="40" t="s">
        <v>73</v>
      </c>
    </row>
    <row r="69" spans="1:10" x14ac:dyDescent="0.25">
      <c r="A69" s="30" t="s">
        <v>122</v>
      </c>
      <c r="B69" s="31" t="s">
        <v>5</v>
      </c>
      <c r="C69" s="8">
        <f>HLOOKUP(C$36,'LEV003'!$D$1:$R$8,VLOOKUP('Cdo020'!$J69,'LEV003'!$A$2:$B$8,2,FALSE)+1,FALSE)</f>
        <v>102</v>
      </c>
      <c r="D69" s="8">
        <f>HLOOKUP(D$36,'LEV003'!$D$1:$R$8,VLOOKUP('Cdo020'!$J69,'LEV003'!$A$2:$B$8,2,FALSE)+1,FALSE)</f>
        <v>102</v>
      </c>
      <c r="E69" s="8">
        <f>HLOOKUP(E$36,'LEV003'!$D$1:$R$8,VLOOKUP('Cdo020'!$J69,'LEV003'!$A$2:$B$8,2,FALSE)+1,FALSE)</f>
        <v>102</v>
      </c>
      <c r="F69" s="8">
        <f>HLOOKUP(F$36,'LEV003'!$D$1:$R$8,VLOOKUP('Cdo020'!$J69,'LEV003'!$A$2:$B$8,2,FALSE)+1,FALSE)</f>
        <v>102</v>
      </c>
      <c r="G69" s="8">
        <f>HLOOKUP(G$36,'LEV003'!$D$1:$R$8,VLOOKUP('Cdo020'!$J69,'LEV003'!$A$2:$B$8,2,FALSE)+1,FALSE)</f>
        <v>102</v>
      </c>
      <c r="H69" s="8">
        <f>HLOOKUP(H$36,'LEV003'!$D$1:$R$8,VLOOKUP('Cdo020'!$J69,'LEV003'!$A$2:$B$8,2,FALSE)+1,FALSE)</f>
        <v>102</v>
      </c>
      <c r="I69" s="8">
        <f>HLOOKUP(I$36,'LEV003'!$D$1:$R$8,VLOOKUP('Cdo020'!$J69,'LEV003'!$A$2:$B$8,2,FALSE)+1,FALSE)</f>
        <v>102</v>
      </c>
      <c r="J69" s="40" t="s">
        <v>74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baseColWidth="10" defaultRowHeight="15" x14ac:dyDescent="0.25"/>
  <cols>
    <col min="1" max="1" width="10.7109375" style="35" bestFit="1" customWidth="1"/>
    <col min="2" max="2" width="9" style="35" bestFit="1" customWidth="1"/>
    <col min="3" max="3" width="9.28515625" style="35" bestFit="1" customWidth="1"/>
    <col min="4" max="15" width="8.7109375" style="35" customWidth="1"/>
    <col min="16" max="16" width="4.28515625" bestFit="1" customWidth="1"/>
    <col min="17" max="17" width="4.42578125" bestFit="1" customWidth="1"/>
    <col min="18" max="18" width="6.85546875" bestFit="1" customWidth="1"/>
    <col min="19" max="19" width="3.42578125" bestFit="1" customWidth="1"/>
  </cols>
  <sheetData>
    <row r="1" spans="1:19" s="35" customFormat="1" x14ac:dyDescent="0.25">
      <c r="D1" s="38" t="s">
        <v>176</v>
      </c>
      <c r="E1" s="38" t="s">
        <v>179</v>
      </c>
      <c r="F1" s="38" t="s">
        <v>180</v>
      </c>
      <c r="G1" s="38" t="s">
        <v>181</v>
      </c>
      <c r="H1" s="38" t="s">
        <v>182</v>
      </c>
      <c r="I1" s="38" t="s">
        <v>183</v>
      </c>
      <c r="J1" s="38" t="s">
        <v>176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</row>
    <row r="2" spans="1:19" s="35" customFormat="1" x14ac:dyDescent="0.25">
      <c r="C2" s="2" t="s">
        <v>267</v>
      </c>
      <c r="D2" s="1" t="s">
        <v>264</v>
      </c>
      <c r="E2" s="1" t="s">
        <v>264</v>
      </c>
      <c r="F2" s="1" t="s">
        <v>264</v>
      </c>
      <c r="G2" s="1" t="s">
        <v>264</v>
      </c>
      <c r="H2" s="1" t="s">
        <v>264</v>
      </c>
      <c r="I2" s="1" t="s">
        <v>264</v>
      </c>
      <c r="J2" s="1" t="s">
        <v>265</v>
      </c>
      <c r="K2" s="1" t="s">
        <v>265</v>
      </c>
      <c r="L2" s="1" t="s">
        <v>265</v>
      </c>
      <c r="M2" s="1" t="s">
        <v>265</v>
      </c>
      <c r="N2" s="1" t="s">
        <v>265</v>
      </c>
      <c r="O2" s="1" t="s">
        <v>265</v>
      </c>
    </row>
    <row r="3" spans="1:19" s="35" customFormat="1" x14ac:dyDescent="0.25">
      <c r="C3" s="2" t="s">
        <v>268</v>
      </c>
      <c r="D3" s="1" t="s">
        <v>266</v>
      </c>
      <c r="E3" s="1" t="s">
        <v>273</v>
      </c>
      <c r="F3" s="1" t="s">
        <v>274</v>
      </c>
      <c r="G3" s="1" t="s">
        <v>130</v>
      </c>
      <c r="H3" s="1" t="s">
        <v>271</v>
      </c>
      <c r="I3" s="1" t="s">
        <v>272</v>
      </c>
      <c r="J3" s="1" t="s">
        <v>266</v>
      </c>
      <c r="K3" s="1" t="s">
        <v>273</v>
      </c>
      <c r="L3" s="1" t="s">
        <v>274</v>
      </c>
      <c r="M3" s="1" t="s">
        <v>130</v>
      </c>
      <c r="N3" s="1" t="s">
        <v>271</v>
      </c>
      <c r="O3" s="1" t="s">
        <v>272</v>
      </c>
    </row>
    <row r="4" spans="1:19" s="35" customFormat="1" x14ac:dyDescent="0.25">
      <c r="A4" s="2" t="s">
        <v>269</v>
      </c>
      <c r="B4" s="2" t="s">
        <v>174</v>
      </c>
      <c r="C4" s="2" t="s">
        <v>270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9" s="35" customFormat="1" x14ac:dyDescent="0.25">
      <c r="A5" s="2"/>
      <c r="B5" s="2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x14ac:dyDescent="0.25">
      <c r="A6" s="35" t="s">
        <v>162</v>
      </c>
      <c r="B6" s="35" t="s">
        <v>4</v>
      </c>
      <c r="C6" s="35" t="s">
        <v>2</v>
      </c>
      <c r="D6" s="58">
        <f>HLOOKUP(D$1,'LEV014'!$C$1:$AY$434,VLOOKUP($R6&amp;$Q6&amp;$P6,'LEV014'!$A$2:$B$434,2,FALSE)+1,FALSE)</f>
        <v>-0.16935810500000001</v>
      </c>
      <c r="E6" s="27">
        <f>HLOOKUP(E$1,'LEV014'!$C$1:$AY$434,VLOOKUP($R6&amp;$Q6&amp;$P6,'LEV014'!$A$2:$B$434,2,FALSE)+1,FALSE)</f>
        <v>-0.30982263700000001</v>
      </c>
      <c r="F6" s="27">
        <f>HLOOKUP(F$1,'LEV014'!$C$1:$AY$434,VLOOKUP($R6&amp;$Q6&amp;$P6,'LEV014'!$A$2:$B$434,2,FALSE)+1,FALSE)</f>
        <v>-2.8893572999999999E-2</v>
      </c>
      <c r="G6" s="59">
        <f>HLOOKUP(G$1,'LEV014'!$C$1:$AY$434,VLOOKUP($R6&amp;$Q6&amp;$P6,'LEV014'!$A$2:$B$434,2,FALSE)+1,FALSE)</f>
        <v>0.205228414</v>
      </c>
      <c r="H6" s="27">
        <f>HLOOKUP(H$1,'LEV014'!$C$1:$AY$434,VLOOKUP($R6&amp;$Q6&amp;$P6,'LEV014'!$A$2:$B$434,2,FALSE)+1,FALSE)</f>
        <v>-8.2616659999999995E-2</v>
      </c>
      <c r="I6" s="27">
        <f>HLOOKUP(I$1,'LEV014'!$C$1:$AY$434,VLOOKUP($R6&amp;$Q6&amp;$P6,'LEV014'!$A$2:$B$434,2,FALSE)+1,FALSE)</f>
        <v>0.49307348899999998</v>
      </c>
      <c r="J6" s="58">
        <f>HLOOKUP(J$1,'LEV014'!$C$1:$AY$434,VLOOKUP($S6&amp;$Q6&amp;$P6,'LEV014'!$A$2:$B$434,2,FALSE)+1,FALSE)</f>
        <v>-9.2684066999999995E-2</v>
      </c>
      <c r="K6" s="5">
        <f>HLOOKUP(K$1,'LEV014'!$C$1:$AY$434,VLOOKUP($S6&amp;$Q6&amp;$P6,'LEV014'!$A$2:$B$434,2,FALSE)+1,FALSE)</f>
        <v>-0.15397303400000001</v>
      </c>
      <c r="L6" s="5">
        <f>HLOOKUP(L$1,'LEV014'!$C$1:$AY$434,VLOOKUP($S6&amp;$Q6&amp;$P6,'LEV014'!$A$2:$B$434,2,FALSE)+1,FALSE)</f>
        <v>-3.1395099000000003E-2</v>
      </c>
      <c r="M6" s="59">
        <f>HLOOKUP(M$1,'LEV014'!$C$1:$AY$434,VLOOKUP($S6&amp;$Q6&amp;$P6,'LEV014'!$A$2:$B$434,2,FALSE)+1,FALSE)</f>
        <v>5.0594920000000002E-2</v>
      </c>
      <c r="N6" s="5">
        <f>HLOOKUP(N$1,'LEV014'!$C$1:$AY$434,VLOOKUP($S6&amp;$Q6&amp;$P6,'LEV014'!$A$2:$B$434,2,FALSE)+1,FALSE)</f>
        <v>3.1948723999999998E-2</v>
      </c>
      <c r="O6" s="5">
        <f>HLOOKUP(O$1,'LEV014'!$C$1:$AY$434,VLOOKUP($S6&amp;$Q6&amp;$P6,'LEV014'!$A$2:$B$434,2,FALSE)+1,FALSE)</f>
        <v>6.9241117000000005E-2</v>
      </c>
      <c r="P6" s="40" t="s">
        <v>230</v>
      </c>
      <c r="Q6" s="40" t="s">
        <v>231</v>
      </c>
      <c r="R6" s="57" t="s">
        <v>39</v>
      </c>
      <c r="S6" s="57" t="s">
        <v>241</v>
      </c>
    </row>
    <row r="7" spans="1:19" x14ac:dyDescent="0.25">
      <c r="A7" s="35" t="str">
        <f>A6</f>
        <v>Energía</v>
      </c>
      <c r="B7" s="35" t="s">
        <v>4</v>
      </c>
      <c r="C7" s="35" t="s">
        <v>3</v>
      </c>
      <c r="D7" s="58">
        <f>HLOOKUP(D$1,'LEV014'!$C$1:$AY$434,VLOOKUP($R7&amp;$Q7&amp;$P7,'LEV014'!$A$2:$B$434,2,FALSE)+1,FALSE)</f>
        <v>-0.41087781899999998</v>
      </c>
      <c r="E7" s="27">
        <f>HLOOKUP(E$1,'LEV014'!$C$1:$AY$434,VLOOKUP($R7&amp;$Q7&amp;$P7,'LEV014'!$A$2:$B$434,2,FALSE)+1,FALSE)</f>
        <v>-0.73201165300000004</v>
      </c>
      <c r="F7" s="27">
        <f>HLOOKUP(F$1,'LEV014'!$C$1:$AY$434,VLOOKUP($R7&amp;$Q7&amp;$P7,'LEV014'!$A$2:$B$434,2,FALSE)+1,FALSE)</f>
        <v>-8.9743984999999998E-2</v>
      </c>
      <c r="G7" s="59">
        <f>HLOOKUP(G$1,'LEV014'!$C$1:$AY$434,VLOOKUP($R7&amp;$Q7&amp;$P7,'LEV014'!$A$2:$B$434,2,FALSE)+1,FALSE)</f>
        <v>0.77201352400000001</v>
      </c>
      <c r="H7" s="27">
        <f>HLOOKUP(H$1,'LEV014'!$C$1:$AY$434,VLOOKUP($R7&amp;$Q7&amp;$P7,'LEV014'!$A$2:$B$434,2,FALSE)+1,FALSE)</f>
        <v>0.37529896899999998</v>
      </c>
      <c r="I7" s="27">
        <f>HLOOKUP(I$1,'LEV014'!$C$1:$AY$434,VLOOKUP($R7&amp;$Q7&amp;$P7,'LEV014'!$A$2:$B$434,2,FALSE)+1,FALSE)</f>
        <v>1.168728078</v>
      </c>
      <c r="J7" s="58">
        <f>HLOOKUP(J$1,'LEV014'!$C$1:$AY$434,VLOOKUP($S7&amp;$Q7&amp;$P7,'LEV014'!$A$2:$B$434,2,FALSE)+1,FALSE)</f>
        <v>-9.6244413000000001E-2</v>
      </c>
      <c r="K7" s="5">
        <f>HLOOKUP(K$1,'LEV014'!$C$1:$AY$434,VLOOKUP($S7&amp;$Q7&amp;$P7,'LEV014'!$A$2:$B$434,2,FALSE)+1,FALSE)</f>
        <v>-0.19891969700000001</v>
      </c>
      <c r="L7" s="5">
        <f>HLOOKUP(L$1,'LEV014'!$C$1:$AY$434,VLOOKUP($S7&amp;$Q7&amp;$P7,'LEV014'!$A$2:$B$434,2,FALSE)+1,FALSE)</f>
        <v>6.4308710000000003E-3</v>
      </c>
      <c r="M7" s="59">
        <f>HLOOKUP(M$1,'LEV014'!$C$1:$AY$434,VLOOKUP($S7&amp;$Q7&amp;$P7,'LEV014'!$A$2:$B$434,2,FALSE)+1,FALSE)</f>
        <v>0.103423076</v>
      </c>
      <c r="N7" s="5">
        <f>HLOOKUP(N$1,'LEV014'!$C$1:$AY$434,VLOOKUP($S7&amp;$Q7&amp;$P7,'LEV014'!$A$2:$B$434,2,FALSE)+1,FALSE)</f>
        <v>2.1251511000000001E-2</v>
      </c>
      <c r="O7" s="5">
        <f>HLOOKUP(O$1,'LEV014'!$C$1:$AY$434,VLOOKUP($S7&amp;$Q7&amp;$P7,'LEV014'!$A$2:$B$434,2,FALSE)+1,FALSE)</f>
        <v>0.185594642</v>
      </c>
      <c r="P7" s="40" t="s">
        <v>232</v>
      </c>
      <c r="Q7" s="40" t="s">
        <v>231</v>
      </c>
      <c r="R7" s="57" t="str">
        <f>R6</f>
        <v>FRDENER</v>
      </c>
      <c r="S7" s="57" t="str">
        <f>S6</f>
        <v>EFU</v>
      </c>
    </row>
    <row r="8" spans="1:19" x14ac:dyDescent="0.25">
      <c r="A8" s="35" t="str">
        <f t="shared" ref="A8:A9" si="0">A7</f>
        <v>Energía</v>
      </c>
      <c r="B8" s="35" t="s">
        <v>5</v>
      </c>
      <c r="C8" s="35" t="s">
        <v>2</v>
      </c>
      <c r="D8" s="58">
        <f>HLOOKUP(D$1,'LEV014'!$C$1:$AY$434,VLOOKUP($R8&amp;$Q8&amp;$P8,'LEV014'!$A$2:$B$434,2,FALSE)+1,FALSE)</f>
        <v>-3.6095519999999999E-2</v>
      </c>
      <c r="E8" s="27">
        <f>HLOOKUP(E$1,'LEV014'!$C$1:$AY$434,VLOOKUP($R8&amp;$Q8&amp;$P8,'LEV014'!$A$2:$B$434,2,FALSE)+1,FALSE)</f>
        <v>-0.13191043799999999</v>
      </c>
      <c r="F8" s="27">
        <f>HLOOKUP(F$1,'LEV014'!$C$1:$AY$434,VLOOKUP($R8&amp;$Q8&amp;$P8,'LEV014'!$A$2:$B$434,2,FALSE)+1,FALSE)</f>
        <v>5.9719398E-2</v>
      </c>
      <c r="G8" s="59">
        <f>HLOOKUP(G$1,'LEV014'!$C$1:$AY$434,VLOOKUP($R8&amp;$Q8&amp;$P8,'LEV014'!$A$2:$B$434,2,FALSE)+1,FALSE)</f>
        <v>7.9473256000000006E-2</v>
      </c>
      <c r="H8" s="27">
        <f>HLOOKUP(H$1,'LEV014'!$C$1:$AY$434,VLOOKUP($R8&amp;$Q8&amp;$P8,'LEV014'!$A$2:$B$434,2,FALSE)+1,FALSE)</f>
        <v>3.4584030000000002E-2</v>
      </c>
      <c r="I8" s="27">
        <f>HLOOKUP(I$1,'LEV014'!$C$1:$AY$434,VLOOKUP($R8&amp;$Q8&amp;$P8,'LEV014'!$A$2:$B$434,2,FALSE)+1,FALSE)</f>
        <v>0.124362482</v>
      </c>
      <c r="J8" s="58">
        <f>HLOOKUP(J$1,'LEV014'!$C$1:$AY$434,VLOOKUP($S8&amp;$Q8&amp;$P8,'LEV014'!$A$2:$B$434,2,FALSE)+1,FALSE)</f>
        <v>-3.9227638000000002E-2</v>
      </c>
      <c r="K8" s="5">
        <f>HLOOKUP(K$1,'LEV014'!$C$1:$AY$434,VLOOKUP($S8&amp;$Q8&amp;$P8,'LEV014'!$A$2:$B$434,2,FALSE)+1,FALSE)</f>
        <v>-0.114336271</v>
      </c>
      <c r="L8" s="5">
        <f>HLOOKUP(L$1,'LEV014'!$C$1:$AY$434,VLOOKUP($S8&amp;$Q8&amp;$P8,'LEV014'!$A$2:$B$434,2,FALSE)+1,FALSE)</f>
        <v>3.5880994999999999E-2</v>
      </c>
      <c r="M8" s="59">
        <f>HLOOKUP(M$1,'LEV014'!$C$1:$AY$434,VLOOKUP($S8&amp;$Q8&amp;$P8,'LEV014'!$A$2:$B$434,2,FALSE)+1,FALSE)</f>
        <v>4.4447779E-2</v>
      </c>
      <c r="N8" s="5">
        <f>HLOOKUP(N$1,'LEV014'!$C$1:$AY$434,VLOOKUP($S8&amp;$Q8&amp;$P8,'LEV014'!$A$2:$B$434,2,FALSE)+1,FALSE)</f>
        <v>-3.8350429999999998E-3</v>
      </c>
      <c r="O8" s="5">
        <f>HLOOKUP(O$1,'LEV014'!$C$1:$AY$434,VLOOKUP($S8&amp;$Q8&amp;$P8,'LEV014'!$A$2:$B$434,2,FALSE)+1,FALSE)</f>
        <v>9.2730599999999996E-2</v>
      </c>
      <c r="P8" s="40" t="s">
        <v>233</v>
      </c>
      <c r="Q8" s="40" t="s">
        <v>231</v>
      </c>
      <c r="R8" s="57" t="str">
        <f t="shared" ref="R8:R9" si="1">R7</f>
        <v>FRDENER</v>
      </c>
      <c r="S8" s="57" t="str">
        <f t="shared" ref="S8:S9" si="2">S7</f>
        <v>EFU</v>
      </c>
    </row>
    <row r="9" spans="1:19" x14ac:dyDescent="0.25">
      <c r="A9" s="35" t="str">
        <f t="shared" si="0"/>
        <v>Energía</v>
      </c>
      <c r="B9" s="35" t="s">
        <v>5</v>
      </c>
      <c r="C9" s="35" t="s">
        <v>3</v>
      </c>
      <c r="D9" s="58">
        <f>HLOOKUP(D$1,'LEV014'!$C$1:$AY$434,VLOOKUP($R9&amp;$Q9&amp;$P9,'LEV014'!$A$2:$B$434,2,FALSE)+1,FALSE)</f>
        <v>-0.48330855299999997</v>
      </c>
      <c r="E9" s="27">
        <f>HLOOKUP(E$1,'LEV014'!$C$1:$AY$434,VLOOKUP($R9&amp;$Q9&amp;$P9,'LEV014'!$A$2:$B$434,2,FALSE)+1,FALSE)</f>
        <v>-0.75819539000000002</v>
      </c>
      <c r="F9" s="27">
        <f>HLOOKUP(F$1,'LEV014'!$C$1:$AY$434,VLOOKUP($R9&amp;$Q9&amp;$P9,'LEV014'!$A$2:$B$434,2,FALSE)+1,FALSE)</f>
        <v>-0.20842171600000001</v>
      </c>
      <c r="G9" s="59">
        <f>HLOOKUP(G$1,'LEV014'!$C$1:$AY$434,VLOOKUP($R9&amp;$Q9&amp;$P9,'LEV014'!$A$2:$B$434,2,FALSE)+1,FALSE)</f>
        <v>0.704768387</v>
      </c>
      <c r="H9" s="27">
        <f>HLOOKUP(H$1,'LEV014'!$C$1:$AY$434,VLOOKUP($R9&amp;$Q9&amp;$P9,'LEV014'!$A$2:$B$434,2,FALSE)+1,FALSE)</f>
        <v>0.44440126299999999</v>
      </c>
      <c r="I9" s="27">
        <f>HLOOKUP(I$1,'LEV014'!$C$1:$AY$434,VLOOKUP($R9&amp;$Q9&amp;$P9,'LEV014'!$A$2:$B$434,2,FALSE)+1,FALSE)</f>
        <v>0.96513551099999995</v>
      </c>
      <c r="J9" s="58">
        <f>HLOOKUP(J$1,'LEV014'!$C$1:$AY$434,VLOOKUP($S9&amp;$Q9&amp;$P9,'LEV014'!$A$2:$B$434,2,FALSE)+1,FALSE)</f>
        <v>-5.1463401999999998E-2</v>
      </c>
      <c r="K9" s="5">
        <f>HLOOKUP(K$1,'LEV014'!$C$1:$AY$434,VLOOKUP($S9&amp;$Q9&amp;$P9,'LEV014'!$A$2:$B$434,2,FALSE)+1,FALSE)</f>
        <v>-0.111319684</v>
      </c>
      <c r="L9" s="5">
        <f>HLOOKUP(L$1,'LEV014'!$C$1:$AY$434,VLOOKUP($S9&amp;$Q9&amp;$P9,'LEV014'!$A$2:$B$434,2,FALSE)+1,FALSE)</f>
        <v>8.3928809999999996E-3</v>
      </c>
      <c r="M9" s="59">
        <f>HLOOKUP(M$1,'LEV014'!$C$1:$AY$434,VLOOKUP($S9&amp;$Q9&amp;$P9,'LEV014'!$A$2:$B$434,2,FALSE)+1,FALSE)</f>
        <v>2.7900175999999999E-2</v>
      </c>
      <c r="N9" s="5">
        <f>HLOOKUP(N$1,'LEV014'!$C$1:$AY$434,VLOOKUP($S9&amp;$Q9&amp;$P9,'LEV014'!$A$2:$B$434,2,FALSE)+1,FALSE)</f>
        <v>1.6935061000000001E-2</v>
      </c>
      <c r="O9" s="5">
        <f>HLOOKUP(O$1,'LEV014'!$C$1:$AY$434,VLOOKUP($S9&amp;$Q9&amp;$P9,'LEV014'!$A$2:$B$434,2,FALSE)+1,FALSE)</f>
        <v>3.8865292000000003E-2</v>
      </c>
      <c r="P9" s="40" t="s">
        <v>235</v>
      </c>
      <c r="Q9" s="40" t="s">
        <v>231</v>
      </c>
      <c r="R9" s="57" t="str">
        <f t="shared" si="1"/>
        <v>FRDENER</v>
      </c>
      <c r="S9" s="57" t="str">
        <f t="shared" si="2"/>
        <v>EFU</v>
      </c>
    </row>
    <row r="10" spans="1:19" s="35" customFormat="1" x14ac:dyDescent="0.25">
      <c r="D10" s="58"/>
      <c r="E10" s="27"/>
      <c r="F10" s="27"/>
      <c r="G10" s="59"/>
      <c r="H10" s="27"/>
      <c r="I10" s="27"/>
      <c r="J10" s="58"/>
      <c r="K10" s="5"/>
      <c r="L10" s="5"/>
      <c r="M10" s="59"/>
      <c r="N10" s="5"/>
      <c r="O10" s="5"/>
      <c r="P10" s="40"/>
      <c r="Q10" s="40"/>
      <c r="R10" s="57"/>
      <c r="S10" s="57"/>
    </row>
    <row r="11" spans="1:19" x14ac:dyDescent="0.25">
      <c r="A11" s="35" t="s">
        <v>163</v>
      </c>
      <c r="B11" s="35" t="s">
        <v>4</v>
      </c>
      <c r="C11" s="35" t="s">
        <v>2</v>
      </c>
      <c r="D11" s="58">
        <f>HLOOKUP(D$1,'LEV014'!$C$1:$AY$434,VLOOKUP($R11&amp;$Q11&amp;$P11,'LEV014'!$A$2:$B$434,2,FALSE)+1,FALSE)</f>
        <v>0.41440848499999999</v>
      </c>
      <c r="E11" s="27">
        <f>HLOOKUP(E$1,'LEV014'!$C$1:$AY$434,VLOOKUP($R11&amp;$Q11&amp;$P11,'LEV014'!$A$2:$B$434,2,FALSE)+1,FALSE)</f>
        <v>0.30196944599999997</v>
      </c>
      <c r="F11" s="27">
        <f>HLOOKUP(F$1,'LEV014'!$C$1:$AY$434,VLOOKUP($R11&amp;$Q11&amp;$P11,'LEV014'!$A$2:$B$434,2,FALSE)+1,FALSE)</f>
        <v>0.52684752400000001</v>
      </c>
      <c r="G11" s="59">
        <f>HLOOKUP(G$1,'LEV014'!$C$1:$AY$434,VLOOKUP($R11&amp;$Q11&amp;$P11,'LEV014'!$A$2:$B$434,2,FALSE)+1,FALSE)</f>
        <v>0.122390665</v>
      </c>
      <c r="H11" s="27">
        <f>HLOOKUP(H$1,'LEV014'!$C$1:$AY$434,VLOOKUP($R11&amp;$Q11&amp;$P11,'LEV014'!$A$2:$B$434,2,FALSE)+1,FALSE)</f>
        <v>7.3912478000000004E-2</v>
      </c>
      <c r="I11" s="27">
        <f>HLOOKUP(I$1,'LEV014'!$C$1:$AY$434,VLOOKUP($R11&amp;$Q11&amp;$P11,'LEV014'!$A$2:$B$434,2,FALSE)+1,FALSE)</f>
        <v>0.17086885299999999</v>
      </c>
      <c r="J11" s="58">
        <f>HLOOKUP(J$1,'LEV014'!$C$1:$AY$434,VLOOKUP($S11&amp;$Q11&amp;$P11,'LEV014'!$A$2:$B$434,2,FALSE)+1,FALSE)</f>
        <v>0.42448344199999999</v>
      </c>
      <c r="K11" s="5">
        <f>HLOOKUP(K$1,'LEV014'!$C$1:$AY$434,VLOOKUP($S11&amp;$Q11&amp;$P11,'LEV014'!$A$2:$B$434,2,FALSE)+1,FALSE)</f>
        <v>0.32540097299999998</v>
      </c>
      <c r="L11" s="5">
        <f>HLOOKUP(L$1,'LEV014'!$C$1:$AY$434,VLOOKUP($S11&amp;$Q11&amp;$P11,'LEV014'!$A$2:$B$434,2,FALSE)+1,FALSE)</f>
        <v>0.52356591200000002</v>
      </c>
      <c r="M11" s="59">
        <f>HLOOKUP(M$1,'LEV014'!$C$1:$AY$434,VLOOKUP($S11&amp;$Q11&amp;$P11,'LEV014'!$A$2:$B$434,2,FALSE)+1,FALSE)</f>
        <v>0.104441935</v>
      </c>
      <c r="N11" s="5">
        <f>HLOOKUP(N$1,'LEV014'!$C$1:$AY$434,VLOOKUP($S11&amp;$Q11&amp;$P11,'LEV014'!$A$2:$B$434,2,FALSE)+1,FALSE)</f>
        <v>5.5316149000000002E-2</v>
      </c>
      <c r="O11" s="5">
        <f>HLOOKUP(O$1,'LEV014'!$C$1:$AY$434,VLOOKUP($S11&amp;$Q11&amp;$P11,'LEV014'!$A$2:$B$434,2,FALSE)+1,FALSE)</f>
        <v>0.15356772099999999</v>
      </c>
      <c r="P11" s="40" t="s">
        <v>230</v>
      </c>
      <c r="Q11" s="40" t="s">
        <v>231</v>
      </c>
      <c r="R11" s="57" t="s">
        <v>42</v>
      </c>
      <c r="S11" s="57" t="s">
        <v>242</v>
      </c>
    </row>
    <row r="12" spans="1:19" x14ac:dyDescent="0.25">
      <c r="A12" s="35" t="str">
        <f>A11</f>
        <v>Proteína</v>
      </c>
      <c r="B12" s="35" t="s">
        <v>4</v>
      </c>
      <c r="C12" s="35" t="s">
        <v>3</v>
      </c>
      <c r="D12" s="58">
        <f>HLOOKUP(D$1,'LEV014'!$C$1:$AY$434,VLOOKUP($R12&amp;$Q12&amp;$P12,'LEV014'!$A$2:$B$434,2,FALSE)+1,FALSE)</f>
        <v>-1.6666563999999998E-2</v>
      </c>
      <c r="E12" s="27">
        <f>HLOOKUP(E$1,'LEV014'!$C$1:$AY$434,VLOOKUP($R12&amp;$Q12&amp;$P12,'LEV014'!$A$2:$B$434,2,FALSE)+1,FALSE)</f>
        <v>-0.423792418</v>
      </c>
      <c r="F12" s="27">
        <f>HLOOKUP(F$1,'LEV014'!$C$1:$AY$434,VLOOKUP($R12&amp;$Q12&amp;$P12,'LEV014'!$A$2:$B$434,2,FALSE)+1,FALSE)</f>
        <v>0.39045929000000001</v>
      </c>
      <c r="G12" s="59">
        <f>HLOOKUP(G$1,'LEV014'!$C$1:$AY$434,VLOOKUP($R12&amp;$Q12&amp;$P12,'LEV014'!$A$2:$B$434,2,FALSE)+1,FALSE)</f>
        <v>1.1759361450000001</v>
      </c>
      <c r="H12" s="27">
        <f>HLOOKUP(H$1,'LEV014'!$C$1:$AY$434,VLOOKUP($R12&amp;$Q12&amp;$P12,'LEV014'!$A$2:$B$434,2,FALSE)+1,FALSE)</f>
        <v>0.564091444</v>
      </c>
      <c r="I12" s="27">
        <f>HLOOKUP(I$1,'LEV014'!$C$1:$AY$434,VLOOKUP($R12&amp;$Q12&amp;$P12,'LEV014'!$A$2:$B$434,2,FALSE)+1,FALSE)</f>
        <v>1.7877808449999999</v>
      </c>
      <c r="J12" s="58">
        <f>HLOOKUP(J$1,'LEV014'!$C$1:$AY$434,VLOOKUP($S12&amp;$Q12&amp;$P12,'LEV014'!$A$2:$B$434,2,FALSE)+1,FALSE)</f>
        <v>0.39897086900000001</v>
      </c>
      <c r="K12" s="5">
        <f>HLOOKUP(K$1,'LEV014'!$C$1:$AY$434,VLOOKUP($S12&amp;$Q12&amp;$P12,'LEV014'!$A$2:$B$434,2,FALSE)+1,FALSE)</f>
        <v>0.28368006899999998</v>
      </c>
      <c r="L12" s="5">
        <f>HLOOKUP(L$1,'LEV014'!$C$1:$AY$434,VLOOKUP($S12&amp;$Q12&amp;$P12,'LEV014'!$A$2:$B$434,2,FALSE)+1,FALSE)</f>
        <v>0.51426166900000003</v>
      </c>
      <c r="M12" s="59">
        <f>HLOOKUP(M$1,'LEV014'!$C$1:$AY$434,VLOOKUP($S12&amp;$Q12&amp;$P12,'LEV014'!$A$2:$B$434,2,FALSE)+1,FALSE)</f>
        <v>0.11778343099999999</v>
      </c>
      <c r="N12" s="5">
        <f>HLOOKUP(N$1,'LEV014'!$C$1:$AY$434,VLOOKUP($S12&amp;$Q12&amp;$P12,'LEV014'!$A$2:$B$434,2,FALSE)+1,FALSE)</f>
        <v>1.3924153999999999E-2</v>
      </c>
      <c r="O12" s="5">
        <f>HLOOKUP(O$1,'LEV014'!$C$1:$AY$434,VLOOKUP($S12&amp;$Q12&amp;$P12,'LEV014'!$A$2:$B$434,2,FALSE)+1,FALSE)</f>
        <v>0.22164270799999999</v>
      </c>
      <c r="P12" s="40" t="s">
        <v>232</v>
      </c>
      <c r="Q12" s="40" t="s">
        <v>231</v>
      </c>
      <c r="R12" s="57" t="str">
        <f>R11</f>
        <v>FRDPROT</v>
      </c>
      <c r="S12" s="57" t="str">
        <f>S11</f>
        <v>PFU</v>
      </c>
    </row>
    <row r="13" spans="1:19" x14ac:dyDescent="0.25">
      <c r="A13" s="35" t="str">
        <f t="shared" ref="A13:A14" si="3">A12</f>
        <v>Proteína</v>
      </c>
      <c r="B13" s="35" t="s">
        <v>5</v>
      </c>
      <c r="C13" s="35" t="s">
        <v>2</v>
      </c>
      <c r="D13" s="58">
        <f>HLOOKUP(D$1,'LEV014'!$C$1:$AY$434,VLOOKUP($R13&amp;$Q13&amp;$P13,'LEV014'!$A$2:$B$434,2,FALSE)+1,FALSE)</f>
        <v>0.53608092500000004</v>
      </c>
      <c r="E13" s="27">
        <f>HLOOKUP(E$1,'LEV014'!$C$1:$AY$434,VLOOKUP($R13&amp;$Q13&amp;$P13,'LEV014'!$A$2:$B$434,2,FALSE)+1,FALSE)</f>
        <v>0.43349779100000002</v>
      </c>
      <c r="F13" s="27">
        <f>HLOOKUP(F$1,'LEV014'!$C$1:$AY$434,VLOOKUP($R13&amp;$Q13&amp;$P13,'LEV014'!$A$2:$B$434,2,FALSE)+1,FALSE)</f>
        <v>0.63866405999999998</v>
      </c>
      <c r="G13" s="59">
        <f>HLOOKUP(G$1,'LEV014'!$C$1:$AY$434,VLOOKUP($R13&amp;$Q13&amp;$P13,'LEV014'!$A$2:$B$434,2,FALSE)+1,FALSE)</f>
        <v>0.10920571499999999</v>
      </c>
      <c r="H13" s="27">
        <f>HLOOKUP(H$1,'LEV014'!$C$1:$AY$434,VLOOKUP($R13&amp;$Q13&amp;$P13,'LEV014'!$A$2:$B$434,2,FALSE)+1,FALSE)</f>
        <v>2.6588110000000002E-2</v>
      </c>
      <c r="I13" s="27">
        <f>HLOOKUP(I$1,'LEV014'!$C$1:$AY$434,VLOOKUP($R13&amp;$Q13&amp;$P13,'LEV014'!$A$2:$B$434,2,FALSE)+1,FALSE)</f>
        <v>0.19182332099999999</v>
      </c>
      <c r="J13" s="58">
        <f>HLOOKUP(J$1,'LEV014'!$C$1:$AY$434,VLOOKUP($S13&amp;$Q13&amp;$P13,'LEV014'!$A$2:$B$434,2,FALSE)+1,FALSE)</f>
        <v>0.48194912600000001</v>
      </c>
      <c r="K13" s="5">
        <f>HLOOKUP(K$1,'LEV014'!$C$1:$AY$434,VLOOKUP($S13&amp;$Q13&amp;$P13,'LEV014'!$A$2:$B$434,2,FALSE)+1,FALSE)</f>
        <v>0.44690363500000002</v>
      </c>
      <c r="L13" s="5">
        <f>HLOOKUP(L$1,'LEV014'!$C$1:$AY$434,VLOOKUP($S13&amp;$Q13&amp;$P13,'LEV014'!$A$2:$B$434,2,FALSE)+1,FALSE)</f>
        <v>0.51699461800000002</v>
      </c>
      <c r="M13" s="59">
        <f>HLOOKUP(M$1,'LEV014'!$C$1:$AY$434,VLOOKUP($S13&amp;$Q13&amp;$P13,'LEV014'!$A$2:$B$434,2,FALSE)+1,FALSE)</f>
        <v>1.2010427000000001E-2</v>
      </c>
      <c r="N13" s="5">
        <f>HLOOKUP(N$1,'LEV014'!$C$1:$AY$434,VLOOKUP($S13&amp;$Q13&amp;$P13,'LEV014'!$A$2:$B$434,2,FALSE)+1,FALSE)</f>
        <v>-7.8200000000000003E-5</v>
      </c>
      <c r="O13" s="5">
        <f>HLOOKUP(O$1,'LEV014'!$C$1:$AY$434,VLOOKUP($S13&amp;$Q13&amp;$P13,'LEV014'!$A$2:$B$434,2,FALSE)+1,FALSE)</f>
        <v>2.4099058E-2</v>
      </c>
      <c r="P13" s="40" t="s">
        <v>233</v>
      </c>
      <c r="Q13" s="40" t="s">
        <v>231</v>
      </c>
      <c r="R13" s="57" t="str">
        <f t="shared" ref="R13:R14" si="4">R12</f>
        <v>FRDPROT</v>
      </c>
      <c r="S13" s="57" t="str">
        <f t="shared" ref="S13:S14" si="5">S12</f>
        <v>PFU</v>
      </c>
    </row>
    <row r="14" spans="1:19" x14ac:dyDescent="0.25">
      <c r="A14" s="35" t="str">
        <f t="shared" si="3"/>
        <v>Proteína</v>
      </c>
      <c r="B14" s="35" t="s">
        <v>5</v>
      </c>
      <c r="C14" s="35" t="s">
        <v>3</v>
      </c>
      <c r="D14" s="58">
        <f>HLOOKUP(D$1,'LEV014'!$C$1:$AY$434,VLOOKUP($R14&amp;$Q14&amp;$P14,'LEV014'!$A$2:$B$434,2,FALSE)+1,FALSE)</f>
        <v>-9.2374395999999998E-2</v>
      </c>
      <c r="E14" s="27">
        <f>HLOOKUP(E$1,'LEV014'!$C$1:$AY$434,VLOOKUP($R14&amp;$Q14&amp;$P14,'LEV014'!$A$2:$B$434,2,FALSE)+1,FALSE)</f>
        <v>-0.42901328799999999</v>
      </c>
      <c r="F14" s="27">
        <f>HLOOKUP(F$1,'LEV014'!$C$1:$AY$434,VLOOKUP($R14&amp;$Q14&amp;$P14,'LEV014'!$A$2:$B$434,2,FALSE)+1,FALSE)</f>
        <v>0.244264496</v>
      </c>
      <c r="G14" s="59">
        <f>HLOOKUP(G$1,'LEV014'!$C$1:$AY$434,VLOOKUP($R14&amp;$Q14&amp;$P14,'LEV014'!$A$2:$B$434,2,FALSE)+1,FALSE)</f>
        <v>1.0842264669999999</v>
      </c>
      <c r="H14" s="27">
        <f>HLOOKUP(H$1,'LEV014'!$C$1:$AY$434,VLOOKUP($R14&amp;$Q14&amp;$P14,'LEV014'!$A$2:$B$434,2,FALSE)+1,FALSE)</f>
        <v>0.65356203199999996</v>
      </c>
      <c r="I14" s="27">
        <f>HLOOKUP(I$1,'LEV014'!$C$1:$AY$434,VLOOKUP($R14&amp;$Q14&amp;$P14,'LEV014'!$A$2:$B$434,2,FALSE)+1,FALSE)</f>
        <v>1.5148909020000001</v>
      </c>
      <c r="J14" s="58">
        <f>HLOOKUP(J$1,'LEV014'!$C$1:$AY$434,VLOOKUP($S14&amp;$Q14&amp;$P14,'LEV014'!$A$2:$B$434,2,FALSE)+1,FALSE)</f>
        <v>0.44630756199999999</v>
      </c>
      <c r="K14" s="5">
        <f>HLOOKUP(K$1,'LEV014'!$C$1:$AY$434,VLOOKUP($S14&amp;$Q14&amp;$P14,'LEV014'!$A$2:$B$434,2,FALSE)+1,FALSE)</f>
        <v>0.407950325</v>
      </c>
      <c r="L14" s="5">
        <f>HLOOKUP(L$1,'LEV014'!$C$1:$AY$434,VLOOKUP($S14&amp;$Q14&amp;$P14,'LEV014'!$A$2:$B$434,2,FALSE)+1,FALSE)</f>
        <v>0.48466479899999998</v>
      </c>
      <c r="M14" s="59">
        <f>HLOOKUP(M$1,'LEV014'!$C$1:$AY$434,VLOOKUP($S14&amp;$Q14&amp;$P14,'LEV014'!$A$2:$B$434,2,FALSE)+1,FALSE)</f>
        <v>1.3227778000000001E-2</v>
      </c>
      <c r="N14" s="5">
        <f>HLOOKUP(N$1,'LEV014'!$C$1:$AY$434,VLOOKUP($S14&amp;$Q14&amp;$P14,'LEV014'!$A$2:$B$434,2,FALSE)+1,FALSE)</f>
        <v>7.3698239999999996E-3</v>
      </c>
      <c r="O14" s="5">
        <f>HLOOKUP(O$1,'LEV014'!$C$1:$AY$434,VLOOKUP($S14&amp;$Q14&amp;$P14,'LEV014'!$A$2:$B$434,2,FALSE)+1,FALSE)</f>
        <v>1.9085732000000001E-2</v>
      </c>
      <c r="P14" s="40" t="s">
        <v>235</v>
      </c>
      <c r="Q14" s="40" t="s">
        <v>231</v>
      </c>
      <c r="R14" s="57" t="str">
        <f t="shared" si="4"/>
        <v>FRDPROT</v>
      </c>
      <c r="S14" s="57" t="str">
        <f t="shared" si="5"/>
        <v>PFU</v>
      </c>
    </row>
    <row r="15" spans="1:19" s="35" customFormat="1" x14ac:dyDescent="0.25">
      <c r="D15" s="58"/>
      <c r="E15" s="27"/>
      <c r="F15" s="27"/>
      <c r="G15" s="59"/>
      <c r="H15" s="27"/>
      <c r="I15" s="27"/>
      <c r="J15" s="58"/>
      <c r="K15" s="5"/>
      <c r="L15" s="5"/>
      <c r="M15" s="59"/>
      <c r="N15" s="5"/>
      <c r="O15" s="5"/>
      <c r="P15" s="40"/>
      <c r="Q15" s="40"/>
      <c r="R15" s="57"/>
      <c r="S15" s="57"/>
    </row>
    <row r="16" spans="1:19" x14ac:dyDescent="0.25">
      <c r="A16" s="35" t="s">
        <v>164</v>
      </c>
      <c r="B16" s="35" t="s">
        <v>4</v>
      </c>
      <c r="C16" s="35" t="s">
        <v>2</v>
      </c>
      <c r="D16" s="58">
        <f>HLOOKUP(D$1,'LEV014'!$C$1:$AY$434,VLOOKUP($R16&amp;$Q16&amp;$P16,'LEV014'!$A$2:$B$434,2,FALSE)+1,FALSE)</f>
        <v>-0.33352625499999999</v>
      </c>
      <c r="E16" s="27">
        <f>HLOOKUP(E$1,'LEV014'!$C$1:$AY$434,VLOOKUP($R16&amp;$Q16&amp;$P16,'LEV014'!$A$2:$B$434,2,FALSE)+1,FALSE)</f>
        <v>-0.46264250600000001</v>
      </c>
      <c r="F16" s="27">
        <f>HLOOKUP(F$1,'LEV014'!$C$1:$AY$434,VLOOKUP($R16&amp;$Q16&amp;$P16,'LEV014'!$A$2:$B$434,2,FALSE)+1,FALSE)</f>
        <v>-0.20441000400000001</v>
      </c>
      <c r="G16" s="59">
        <f>HLOOKUP(G$1,'LEV014'!$C$1:$AY$434,VLOOKUP($R16&amp;$Q16&amp;$P16,'LEV014'!$A$2:$B$434,2,FALSE)+1,FALSE)</f>
        <v>8.3964935000000004E-2</v>
      </c>
      <c r="H16" s="27">
        <f>HLOOKUP(H$1,'LEV014'!$C$1:$AY$434,VLOOKUP($R16&amp;$Q16&amp;$P16,'LEV014'!$A$2:$B$434,2,FALSE)+1,FALSE)</f>
        <v>2.4679198999999999E-2</v>
      </c>
      <c r="I16" s="27">
        <f>HLOOKUP(I$1,'LEV014'!$C$1:$AY$434,VLOOKUP($R16&amp;$Q16&amp;$P16,'LEV014'!$A$2:$B$434,2,FALSE)+1,FALSE)</f>
        <v>0.143250671</v>
      </c>
      <c r="J16" s="58">
        <f>HLOOKUP(J$1,'LEV014'!$C$1:$AY$434,VLOOKUP($S16&amp;$Q16&amp;$P16,'LEV014'!$A$2:$B$434,2,FALSE)+1,FALSE)</f>
        <v>-0.40902178099999997</v>
      </c>
      <c r="K16" s="5">
        <f>HLOOKUP(K$1,'LEV014'!$C$1:$AY$434,VLOOKUP($S16&amp;$Q16&amp;$P16,'LEV014'!$A$2:$B$434,2,FALSE)+1,FALSE)</f>
        <v>-0.63358709800000002</v>
      </c>
      <c r="L16" s="5">
        <f>HLOOKUP(L$1,'LEV014'!$C$1:$AY$434,VLOOKUP($S16&amp;$Q16&amp;$P16,'LEV014'!$A$2:$B$434,2,FALSE)+1,FALSE)</f>
        <v>-0.18445646499999999</v>
      </c>
      <c r="M16" s="59">
        <f>HLOOKUP(M$1,'LEV014'!$C$1:$AY$434,VLOOKUP($S16&amp;$Q16&amp;$P16,'LEV014'!$A$2:$B$434,2,FALSE)+1,FALSE)</f>
        <v>0.344026463</v>
      </c>
      <c r="N16" s="5">
        <f>HLOOKUP(N$1,'LEV014'!$C$1:$AY$434,VLOOKUP($S16&amp;$Q16&amp;$P16,'LEV014'!$A$2:$B$434,2,FALSE)+1,FALSE)</f>
        <v>-0.27749528299999998</v>
      </c>
      <c r="O16" s="5">
        <f>HLOOKUP(O$1,'LEV014'!$C$1:$AY$434,VLOOKUP($S16&amp;$Q16&amp;$P16,'LEV014'!$A$2:$B$434,2,FALSE)+1,FALSE)</f>
        <v>0.96554820799999996</v>
      </c>
      <c r="P16" s="40" t="s">
        <v>230</v>
      </c>
      <c r="Q16" s="40" t="s">
        <v>231</v>
      </c>
      <c r="R16" s="57" t="s">
        <v>40</v>
      </c>
      <c r="S16" s="57" t="s">
        <v>243</v>
      </c>
    </row>
    <row r="17" spans="1:19" x14ac:dyDescent="0.25">
      <c r="A17" s="35" t="str">
        <f>A16</f>
        <v>Grasa</v>
      </c>
      <c r="B17" s="35" t="s">
        <v>4</v>
      </c>
      <c r="C17" s="35" t="s">
        <v>3</v>
      </c>
      <c r="D17" s="58">
        <f>HLOOKUP(D$1,'LEV014'!$C$1:$AY$434,VLOOKUP($R17&amp;$Q17&amp;$P17,'LEV014'!$A$2:$B$434,2,FALSE)+1,FALSE)</f>
        <v>-0.19272388200000001</v>
      </c>
      <c r="E17" s="27">
        <f>HLOOKUP(E$1,'LEV014'!$C$1:$AY$434,VLOOKUP($R17&amp;$Q17&amp;$P17,'LEV014'!$A$2:$B$434,2,FALSE)+1,FALSE)</f>
        <v>-0.23729963700000001</v>
      </c>
      <c r="F17" s="27">
        <f>HLOOKUP(F$1,'LEV014'!$C$1:$AY$434,VLOOKUP($R17&amp;$Q17&amp;$P17,'LEV014'!$A$2:$B$434,2,FALSE)+1,FALSE)</f>
        <v>-0.14814812799999999</v>
      </c>
      <c r="G17" s="59">
        <f>HLOOKUP(G$1,'LEV014'!$C$1:$AY$434,VLOOKUP($R17&amp;$Q17&amp;$P17,'LEV014'!$A$2:$B$434,2,FALSE)+1,FALSE)</f>
        <v>3.2149798E-2</v>
      </c>
      <c r="H17" s="27">
        <f>HLOOKUP(H$1,'LEV014'!$C$1:$AY$434,VLOOKUP($R17&amp;$Q17&amp;$P17,'LEV014'!$A$2:$B$434,2,FALSE)+1,FALSE)</f>
        <v>2.1289044999999999E-2</v>
      </c>
      <c r="I17" s="27">
        <f>HLOOKUP(I$1,'LEV014'!$C$1:$AY$434,VLOOKUP($R17&amp;$Q17&amp;$P17,'LEV014'!$A$2:$B$434,2,FALSE)+1,FALSE)</f>
        <v>4.3010551000000001E-2</v>
      </c>
      <c r="J17" s="58">
        <f>HLOOKUP(J$1,'LEV014'!$C$1:$AY$434,VLOOKUP($S17&amp;$Q17&amp;$P17,'LEV014'!$A$2:$B$434,2,FALSE)+1,FALSE)</f>
        <v>-0.221056647</v>
      </c>
      <c r="K17" s="5">
        <f>HLOOKUP(K$1,'LEV014'!$C$1:$AY$434,VLOOKUP($S17&amp;$Q17&amp;$P17,'LEV014'!$A$2:$B$434,2,FALSE)+1,FALSE)</f>
        <v>-0.25307360600000001</v>
      </c>
      <c r="L17" s="5">
        <f>HLOOKUP(L$1,'LEV014'!$C$1:$AY$434,VLOOKUP($S17&amp;$Q17&amp;$P17,'LEV014'!$A$2:$B$434,2,FALSE)+1,FALSE)</f>
        <v>-0.18903968800000001</v>
      </c>
      <c r="M17" s="59">
        <f>HLOOKUP(M$1,'LEV014'!$C$1:$AY$434,VLOOKUP($S17&amp;$Q17&amp;$P17,'LEV014'!$A$2:$B$434,2,FALSE)+1,FALSE)</f>
        <v>1.2115769E-2</v>
      </c>
      <c r="N17" s="5">
        <f>HLOOKUP(N$1,'LEV014'!$C$1:$AY$434,VLOOKUP($S17&amp;$Q17&amp;$P17,'LEV014'!$A$2:$B$434,2,FALSE)+1,FALSE)</f>
        <v>7.4603400000000002E-3</v>
      </c>
      <c r="O17" s="5">
        <f>HLOOKUP(O$1,'LEV014'!$C$1:$AY$434,VLOOKUP($S17&amp;$Q17&amp;$P17,'LEV014'!$A$2:$B$434,2,FALSE)+1,FALSE)</f>
        <v>1.6771199000000001E-2</v>
      </c>
      <c r="P17" s="40" t="s">
        <v>232</v>
      </c>
      <c r="Q17" s="40" t="s">
        <v>231</v>
      </c>
      <c r="R17" s="57" t="str">
        <f>R16</f>
        <v>FRDGRAS</v>
      </c>
      <c r="S17" s="57" t="str">
        <f>S16</f>
        <v>GFU</v>
      </c>
    </row>
    <row r="18" spans="1:19" x14ac:dyDescent="0.25">
      <c r="A18" s="35" t="str">
        <f t="shared" ref="A18:A19" si="6">A17</f>
        <v>Grasa</v>
      </c>
      <c r="B18" s="35" t="s">
        <v>5</v>
      </c>
      <c r="C18" s="35" t="s">
        <v>2</v>
      </c>
      <c r="D18" s="58">
        <f>HLOOKUP(D$1,'LEV014'!$C$1:$AY$434,VLOOKUP($R18&amp;$Q18&amp;$P18,'LEV014'!$A$2:$B$434,2,FALSE)+1,FALSE)</f>
        <v>-0.23039606000000001</v>
      </c>
      <c r="E18" s="27">
        <f>HLOOKUP(E$1,'LEV014'!$C$1:$AY$434,VLOOKUP($R18&amp;$Q18&amp;$P18,'LEV014'!$A$2:$B$434,2,FALSE)+1,FALSE)</f>
        <v>-0.31366463500000002</v>
      </c>
      <c r="F18" s="27">
        <f>HLOOKUP(F$1,'LEV014'!$C$1:$AY$434,VLOOKUP($R18&amp;$Q18&amp;$P18,'LEV014'!$A$2:$B$434,2,FALSE)+1,FALSE)</f>
        <v>-0.147127485</v>
      </c>
      <c r="G18" s="59">
        <f>HLOOKUP(G$1,'LEV014'!$C$1:$AY$434,VLOOKUP($R18&amp;$Q18&amp;$P18,'LEV014'!$A$2:$B$434,2,FALSE)+1,FALSE)</f>
        <v>7.7347744999999996E-2</v>
      </c>
      <c r="H18" s="27">
        <f>HLOOKUP(H$1,'LEV014'!$C$1:$AY$434,VLOOKUP($R18&amp;$Q18&amp;$P18,'LEV014'!$A$2:$B$434,2,FALSE)+1,FALSE)</f>
        <v>3.3872440000000002E-3</v>
      </c>
      <c r="I18" s="27">
        <f>HLOOKUP(I$1,'LEV014'!$C$1:$AY$434,VLOOKUP($R18&amp;$Q18&amp;$P18,'LEV014'!$A$2:$B$434,2,FALSE)+1,FALSE)</f>
        <v>0.15130824700000001</v>
      </c>
      <c r="J18" s="58"/>
      <c r="K18" s="5"/>
      <c r="L18" s="5"/>
      <c r="M18" s="59"/>
      <c r="N18" s="5"/>
      <c r="O18" s="5"/>
      <c r="P18" s="40" t="s">
        <v>233</v>
      </c>
      <c r="Q18" s="40" t="s">
        <v>231</v>
      </c>
      <c r="R18" s="57" t="str">
        <f t="shared" ref="R18:R19" si="7">R17</f>
        <v>FRDGRAS</v>
      </c>
      <c r="S18" s="57" t="str">
        <f t="shared" ref="S18:S19" si="8">S17</f>
        <v>GFU</v>
      </c>
    </row>
    <row r="19" spans="1:19" x14ac:dyDescent="0.25">
      <c r="A19" s="35" t="str">
        <f t="shared" si="6"/>
        <v>Grasa</v>
      </c>
      <c r="B19" s="35" t="s">
        <v>5</v>
      </c>
      <c r="C19" s="35" t="s">
        <v>3</v>
      </c>
      <c r="D19" s="58">
        <f>HLOOKUP(D$1,'LEV014'!$C$1:$AY$434,VLOOKUP($R19&amp;$Q19&amp;$P19,'LEV014'!$A$2:$B$434,2,FALSE)+1,FALSE)</f>
        <v>-0.26540894399999998</v>
      </c>
      <c r="E19" s="27">
        <f>HLOOKUP(E$1,'LEV014'!$C$1:$AY$434,VLOOKUP($R19&amp;$Q19&amp;$P19,'LEV014'!$A$2:$B$434,2,FALSE)+1,FALSE)</f>
        <v>-0.329222087</v>
      </c>
      <c r="F19" s="27">
        <f>HLOOKUP(F$1,'LEV014'!$C$1:$AY$434,VLOOKUP($R19&amp;$Q19&amp;$P19,'LEV014'!$A$2:$B$434,2,FALSE)+1,FALSE)</f>
        <v>-0.20159579999999999</v>
      </c>
      <c r="G19" s="59">
        <f>HLOOKUP(G$1,'LEV014'!$C$1:$AY$434,VLOOKUP($R19&amp;$Q19&amp;$P19,'LEV014'!$A$2:$B$434,2,FALSE)+1,FALSE)</f>
        <v>4.6577693000000003E-2</v>
      </c>
      <c r="H19" s="27">
        <f>HLOOKUP(H$1,'LEV014'!$C$1:$AY$434,VLOOKUP($R19&amp;$Q19&amp;$P19,'LEV014'!$A$2:$B$434,2,FALSE)+1,FALSE)</f>
        <v>1.4562804E-2</v>
      </c>
      <c r="I19" s="27">
        <f>HLOOKUP(I$1,'LEV014'!$C$1:$AY$434,VLOOKUP($R19&amp;$Q19&amp;$P19,'LEV014'!$A$2:$B$434,2,FALSE)+1,FALSE)</f>
        <v>7.8592581999999994E-2</v>
      </c>
      <c r="J19" s="58"/>
      <c r="K19" s="5"/>
      <c r="L19" s="5"/>
      <c r="M19" s="59"/>
      <c r="N19" s="5"/>
      <c r="O19" s="5"/>
      <c r="P19" s="40" t="s">
        <v>235</v>
      </c>
      <c r="Q19" s="40" t="s">
        <v>231</v>
      </c>
      <c r="R19" s="57" t="str">
        <f t="shared" si="7"/>
        <v>FRDGRAS</v>
      </c>
      <c r="S19" s="57" t="str">
        <f t="shared" si="8"/>
        <v>GFU</v>
      </c>
    </row>
    <row r="20" spans="1:19" s="35" customFormat="1" x14ac:dyDescent="0.25">
      <c r="D20" s="58"/>
      <c r="E20" s="27"/>
      <c r="F20" s="27"/>
      <c r="G20" s="59"/>
      <c r="H20" s="27"/>
      <c r="I20" s="27"/>
      <c r="J20" s="58"/>
      <c r="K20" s="5"/>
      <c r="L20" s="5"/>
      <c r="M20" s="59"/>
      <c r="N20" s="5"/>
      <c r="O20" s="5"/>
      <c r="P20" s="40"/>
      <c r="Q20" s="40"/>
      <c r="R20" s="57"/>
      <c r="S20" s="57"/>
    </row>
    <row r="21" spans="1:19" x14ac:dyDescent="0.25">
      <c r="A21" s="35" t="s">
        <v>165</v>
      </c>
      <c r="B21" s="35" t="s">
        <v>4</v>
      </c>
      <c r="C21" s="35" t="s">
        <v>2</v>
      </c>
      <c r="D21" s="58">
        <f>HLOOKUP(D$1,'LEV014'!$C$1:$AY$434,VLOOKUP($R21&amp;$Q21&amp;$P21,'LEV014'!$A$2:$B$434,2,FALSE)+1,FALSE)</f>
        <v>-6.2108803999999997E-2</v>
      </c>
      <c r="E21" s="27">
        <f>HLOOKUP(E$1,'LEV014'!$C$1:$AY$434,VLOOKUP($R21&amp;$Q21&amp;$P21,'LEV014'!$A$2:$B$434,2,FALSE)+1,FALSE)</f>
        <v>-0.16402446200000001</v>
      </c>
      <c r="F21" s="27">
        <f>HLOOKUP(F$1,'LEV014'!$C$1:$AY$434,VLOOKUP($R21&amp;$Q21&amp;$P21,'LEV014'!$A$2:$B$434,2,FALSE)+1,FALSE)</f>
        <v>3.9806854000000003E-2</v>
      </c>
      <c r="G21" s="59">
        <f>HLOOKUP(G$1,'LEV014'!$C$1:$AY$434,VLOOKUP($R21&amp;$Q21&amp;$P21,'LEV014'!$A$2:$B$434,2,FALSE)+1,FALSE)</f>
        <v>0.15755936700000001</v>
      </c>
      <c r="H21" s="27">
        <f>HLOOKUP(H$1,'LEV014'!$C$1:$AY$434,VLOOKUP($R21&amp;$Q21&amp;$P21,'LEV014'!$A$2:$B$434,2,FALSE)+1,FALSE)</f>
        <v>0.105366211</v>
      </c>
      <c r="I21" s="27">
        <f>HLOOKUP(I$1,'LEV014'!$C$1:$AY$434,VLOOKUP($R21&amp;$Q21&amp;$P21,'LEV014'!$A$2:$B$434,2,FALSE)+1,FALSE)</f>
        <v>0.209752523</v>
      </c>
      <c r="J21" s="58">
        <f>HLOOKUP(J$1,'LEV014'!$C$1:$AY$434,VLOOKUP($S21&amp;$Q21&amp;$P21,'LEV014'!$A$2:$B$434,2,FALSE)+1,FALSE)</f>
        <v>-8.3989456000000004E-2</v>
      </c>
      <c r="K21" s="5">
        <f>HLOOKUP(K$1,'LEV014'!$C$1:$AY$434,VLOOKUP($S21&amp;$Q21&amp;$P21,'LEV014'!$A$2:$B$434,2,FALSE)+1,FALSE)</f>
        <v>-0.158420854</v>
      </c>
      <c r="L21" s="5">
        <f>HLOOKUP(L$1,'LEV014'!$C$1:$AY$434,VLOOKUP($S21&amp;$Q21&amp;$P21,'LEV014'!$A$2:$B$434,2,FALSE)+1,FALSE)</f>
        <v>-9.5580579999999995E-3</v>
      </c>
      <c r="M21" s="59">
        <f>HLOOKUP(M$1,'LEV014'!$C$1:$AY$434,VLOOKUP($S21&amp;$Q21&amp;$P21,'LEV014'!$A$2:$B$434,2,FALSE)+1,FALSE)</f>
        <v>0.10744377300000001</v>
      </c>
      <c r="N21" s="5">
        <f>HLOOKUP(N$1,'LEV014'!$C$1:$AY$434,VLOOKUP($S21&amp;$Q21&amp;$P21,'LEV014'!$A$2:$B$434,2,FALSE)+1,FALSE)</f>
        <v>5.3499537999999999E-2</v>
      </c>
      <c r="O21" s="5">
        <f>HLOOKUP(O$1,'LEV014'!$C$1:$AY$434,VLOOKUP($S21&amp;$Q21&amp;$P21,'LEV014'!$A$2:$B$434,2,FALSE)+1,FALSE)</f>
        <v>0.161388007</v>
      </c>
      <c r="P21" s="40" t="s">
        <v>230</v>
      </c>
      <c r="Q21" s="40" t="s">
        <v>231</v>
      </c>
      <c r="R21" s="57" t="s">
        <v>41</v>
      </c>
      <c r="S21" s="57" t="s">
        <v>244</v>
      </c>
    </row>
    <row r="22" spans="1:19" x14ac:dyDescent="0.25">
      <c r="A22" s="35" t="str">
        <f>A21</f>
        <v>Hierro</v>
      </c>
      <c r="B22" s="35" t="s">
        <v>4</v>
      </c>
      <c r="C22" s="35" t="s">
        <v>3</v>
      </c>
      <c r="D22" s="58">
        <f>HLOOKUP(D$1,'LEV014'!$C$1:$AY$434,VLOOKUP($R22&amp;$Q22&amp;$P22,'LEV014'!$A$2:$B$434,2,FALSE)+1,FALSE)</f>
        <v>-0.138994333</v>
      </c>
      <c r="E22" s="27">
        <f>HLOOKUP(E$1,'LEV014'!$C$1:$AY$434,VLOOKUP($R22&amp;$Q22&amp;$P22,'LEV014'!$A$2:$B$434,2,FALSE)+1,FALSE)</f>
        <v>-0.33523004099999998</v>
      </c>
      <c r="F22" s="27">
        <f>HLOOKUP(F$1,'LEV014'!$C$1:$AY$434,VLOOKUP($R22&amp;$Q22&amp;$P22,'LEV014'!$A$2:$B$434,2,FALSE)+1,FALSE)</f>
        <v>5.7241374999999997E-2</v>
      </c>
      <c r="G22" s="59">
        <f>HLOOKUP(G$1,'LEV014'!$C$1:$AY$434,VLOOKUP($R22&amp;$Q22&amp;$P22,'LEV014'!$A$2:$B$434,2,FALSE)+1,FALSE)</f>
        <v>0.34623044200000003</v>
      </c>
      <c r="H22" s="27">
        <f>HLOOKUP(H$1,'LEV014'!$C$1:$AY$434,VLOOKUP($R22&amp;$Q22&amp;$P22,'LEV014'!$A$2:$B$434,2,FALSE)+1,FALSE)</f>
        <v>6.9000360999999996E-2</v>
      </c>
      <c r="I22" s="27">
        <f>HLOOKUP(I$1,'LEV014'!$C$1:$AY$434,VLOOKUP($R22&amp;$Q22&amp;$P22,'LEV014'!$A$2:$B$434,2,FALSE)+1,FALSE)</f>
        <v>0.62346052399999996</v>
      </c>
      <c r="J22" s="58">
        <f>HLOOKUP(J$1,'LEV014'!$C$1:$AY$434,VLOOKUP($S22&amp;$Q22&amp;$P22,'LEV014'!$A$2:$B$434,2,FALSE)+1,FALSE)</f>
        <v>-0.189801735</v>
      </c>
      <c r="K22" s="5">
        <f>HLOOKUP(K$1,'LEV014'!$C$1:$AY$434,VLOOKUP($S22&amp;$Q22&amp;$P22,'LEV014'!$A$2:$B$434,2,FALSE)+1,FALSE)</f>
        <v>-0.355357914</v>
      </c>
      <c r="L22" s="5">
        <f>HLOOKUP(L$1,'LEV014'!$C$1:$AY$434,VLOOKUP($S22&amp;$Q22&amp;$P22,'LEV014'!$A$2:$B$434,2,FALSE)+1,FALSE)</f>
        <v>-2.4245554999999998E-2</v>
      </c>
      <c r="M22" s="59">
        <f>HLOOKUP(M$1,'LEV014'!$C$1:$AY$434,VLOOKUP($S22&amp;$Q22&amp;$P22,'LEV014'!$A$2:$B$434,2,FALSE)+1,FALSE)</f>
        <v>0.19801745500000001</v>
      </c>
      <c r="N22" s="5">
        <f>HLOOKUP(N$1,'LEV014'!$C$1:$AY$434,VLOOKUP($S22&amp;$Q22&amp;$P22,'LEV014'!$A$2:$B$434,2,FALSE)+1,FALSE)</f>
        <v>9.7928433999999995E-2</v>
      </c>
      <c r="O22" s="5">
        <f>HLOOKUP(O$1,'LEV014'!$C$1:$AY$434,VLOOKUP($S22&amp;$Q22&amp;$P22,'LEV014'!$A$2:$B$434,2,FALSE)+1,FALSE)</f>
        <v>0.29810647499999998</v>
      </c>
      <c r="P22" s="40" t="s">
        <v>232</v>
      </c>
      <c r="Q22" s="40" t="s">
        <v>231</v>
      </c>
      <c r="R22" s="57" t="str">
        <f>R21</f>
        <v>FRDHIER</v>
      </c>
      <c r="S22" s="57" t="str">
        <f>S21</f>
        <v>HFU</v>
      </c>
    </row>
    <row r="23" spans="1:19" x14ac:dyDescent="0.25">
      <c r="A23" s="35" t="str">
        <f t="shared" ref="A23:A24" si="9">A22</f>
        <v>Hierro</v>
      </c>
      <c r="B23" s="35" t="s">
        <v>5</v>
      </c>
      <c r="C23" s="35" t="s">
        <v>2</v>
      </c>
      <c r="D23" s="58">
        <f>HLOOKUP(D$1,'LEV014'!$C$1:$AY$434,VLOOKUP($R23&amp;$Q23&amp;$P23,'LEV014'!$A$2:$B$434,2,FALSE)+1,FALSE)</f>
        <v>6.2200160999999997E-2</v>
      </c>
      <c r="E23" s="27">
        <f>HLOOKUP(E$1,'LEV014'!$C$1:$AY$434,VLOOKUP($R23&amp;$Q23&amp;$P23,'LEV014'!$A$2:$B$434,2,FALSE)+1,FALSE)</f>
        <v>-3.2128545000000001E-2</v>
      </c>
      <c r="F23" s="27">
        <f>HLOOKUP(F$1,'LEV014'!$C$1:$AY$434,VLOOKUP($R23&amp;$Q23&amp;$P23,'LEV014'!$A$2:$B$434,2,FALSE)+1,FALSE)</f>
        <v>0.15652886699999999</v>
      </c>
      <c r="G23" s="59">
        <f>HLOOKUP(G$1,'LEV014'!$C$1:$AY$434,VLOOKUP($R23&amp;$Q23&amp;$P23,'LEV014'!$A$2:$B$434,2,FALSE)+1,FALSE)</f>
        <v>0.15203367100000001</v>
      </c>
      <c r="H23" s="27">
        <f>HLOOKUP(H$1,'LEV014'!$C$1:$AY$434,VLOOKUP($R23&amp;$Q23&amp;$P23,'LEV014'!$A$2:$B$434,2,FALSE)+1,FALSE)</f>
        <v>7.157289E-2</v>
      </c>
      <c r="I23" s="27">
        <f>HLOOKUP(I$1,'LEV014'!$C$1:$AY$434,VLOOKUP($R23&amp;$Q23&amp;$P23,'LEV014'!$A$2:$B$434,2,FALSE)+1,FALSE)</f>
        <v>0.23249445099999999</v>
      </c>
      <c r="J23" s="58">
        <f>HLOOKUP(J$1,'LEV014'!$C$1:$AY$434,VLOOKUP($S23&amp;$Q23&amp;$P23,'LEV014'!$A$2:$B$434,2,FALSE)+1,FALSE)</f>
        <v>7.6679342999999997E-2</v>
      </c>
      <c r="K23" s="5">
        <f>HLOOKUP(K$1,'LEV014'!$C$1:$AY$434,VLOOKUP($S23&amp;$Q23&amp;$P23,'LEV014'!$A$2:$B$434,2,FALSE)+1,FALSE)</f>
        <v>-2.3453207E-2</v>
      </c>
      <c r="L23" s="5">
        <f>HLOOKUP(L$1,'LEV014'!$C$1:$AY$434,VLOOKUP($S23&amp;$Q23&amp;$P23,'LEV014'!$A$2:$B$434,2,FALSE)+1,FALSE)</f>
        <v>0.176811893</v>
      </c>
      <c r="M23" s="59">
        <f>HLOOKUP(M$1,'LEV014'!$C$1:$AY$434,VLOOKUP($S23&amp;$Q23&amp;$P23,'LEV014'!$A$2:$B$434,2,FALSE)+1,FALSE)</f>
        <v>9.1439953000000004E-2</v>
      </c>
      <c r="N23" s="5">
        <f>HLOOKUP(N$1,'LEV014'!$C$1:$AY$434,VLOOKUP($S23&amp;$Q23&amp;$P23,'LEV014'!$A$2:$B$434,2,FALSE)+1,FALSE)</f>
        <v>9.1699450000000005E-3</v>
      </c>
      <c r="O23" s="5">
        <f>HLOOKUP(O$1,'LEV014'!$C$1:$AY$434,VLOOKUP($S23&amp;$Q23&amp;$P23,'LEV014'!$A$2:$B$434,2,FALSE)+1,FALSE)</f>
        <v>0.17370996</v>
      </c>
      <c r="P23" s="40" t="s">
        <v>233</v>
      </c>
      <c r="Q23" s="40" t="s">
        <v>231</v>
      </c>
      <c r="R23" s="57" t="str">
        <f t="shared" ref="R23:R24" si="10">R22</f>
        <v>FRDHIER</v>
      </c>
      <c r="S23" s="57" t="str">
        <f t="shared" ref="S23:S24" si="11">S22</f>
        <v>HFU</v>
      </c>
    </row>
    <row r="24" spans="1:19" x14ac:dyDescent="0.25">
      <c r="A24" s="35" t="str">
        <f t="shared" si="9"/>
        <v>Hierro</v>
      </c>
      <c r="B24" s="35" t="s">
        <v>5</v>
      </c>
      <c r="C24" s="35" t="s">
        <v>3</v>
      </c>
      <c r="D24" s="58">
        <f>HLOOKUP(D$1,'LEV014'!$C$1:$AY$434,VLOOKUP($R24&amp;$Q24&amp;$P24,'LEV014'!$A$2:$B$434,2,FALSE)+1,FALSE)</f>
        <v>-2.2020827E-2</v>
      </c>
      <c r="E24" s="27">
        <f>HLOOKUP(E$1,'LEV014'!$C$1:$AY$434,VLOOKUP($R24&amp;$Q24&amp;$P24,'LEV014'!$A$2:$B$434,2,FALSE)+1,FALSE)</f>
        <v>-0.222431723</v>
      </c>
      <c r="F24" s="27">
        <f>HLOOKUP(F$1,'LEV014'!$C$1:$AY$434,VLOOKUP($R24&amp;$Q24&amp;$P24,'LEV014'!$A$2:$B$434,2,FALSE)+1,FALSE)</f>
        <v>0.17839006900000001</v>
      </c>
      <c r="G24" s="59">
        <f>HLOOKUP(G$1,'LEV014'!$C$1:$AY$434,VLOOKUP($R24&amp;$Q24&amp;$P24,'LEV014'!$A$2:$B$434,2,FALSE)+1,FALSE)</f>
        <v>0.217015075</v>
      </c>
      <c r="H24" s="27">
        <f>HLOOKUP(H$1,'LEV014'!$C$1:$AY$434,VLOOKUP($R24&amp;$Q24&amp;$P24,'LEV014'!$A$2:$B$434,2,FALSE)+1,FALSE)</f>
        <v>9.5801475999999997E-2</v>
      </c>
      <c r="I24" s="27">
        <f>HLOOKUP(I$1,'LEV014'!$C$1:$AY$434,VLOOKUP($R24&amp;$Q24&amp;$P24,'LEV014'!$A$2:$B$434,2,FALSE)+1,FALSE)</f>
        <v>0.33822867299999998</v>
      </c>
      <c r="J24" s="58">
        <f>HLOOKUP(J$1,'LEV014'!$C$1:$AY$434,VLOOKUP($S24&amp;$Q24&amp;$P24,'LEV014'!$A$2:$B$434,2,FALSE)+1,FALSE)</f>
        <v>-5.2328130000000002E-3</v>
      </c>
      <c r="K24" s="5">
        <f>HLOOKUP(K$1,'LEV014'!$C$1:$AY$434,VLOOKUP($S24&amp;$Q24&amp;$P24,'LEV014'!$A$2:$B$434,2,FALSE)+1,FALSE)</f>
        <v>-0.13635540900000001</v>
      </c>
      <c r="L24" s="5">
        <f>HLOOKUP(L$1,'LEV014'!$C$1:$AY$434,VLOOKUP($S24&amp;$Q24&amp;$P24,'LEV014'!$A$2:$B$434,2,FALSE)+1,FALSE)</f>
        <v>0.12588978300000001</v>
      </c>
      <c r="M24" s="59">
        <f>HLOOKUP(M$1,'LEV014'!$C$1:$AY$434,VLOOKUP($S24&amp;$Q24&amp;$P24,'LEV014'!$A$2:$B$434,2,FALSE)+1,FALSE)</f>
        <v>0.101800667</v>
      </c>
      <c r="N24" s="5">
        <f>HLOOKUP(N$1,'LEV014'!$C$1:$AY$434,VLOOKUP($S24&amp;$Q24&amp;$P24,'LEV014'!$A$2:$B$434,2,FALSE)+1,FALSE)</f>
        <v>3.0359574E-2</v>
      </c>
      <c r="O24" s="5">
        <f>HLOOKUP(O$1,'LEV014'!$C$1:$AY$434,VLOOKUP($S24&amp;$Q24&amp;$P24,'LEV014'!$A$2:$B$434,2,FALSE)+1,FALSE)</f>
        <v>0.17324175999999999</v>
      </c>
      <c r="P24" s="40" t="s">
        <v>235</v>
      </c>
      <c r="Q24" s="40" t="s">
        <v>231</v>
      </c>
      <c r="R24" s="57" t="str">
        <f t="shared" si="10"/>
        <v>FRDHIER</v>
      </c>
      <c r="S24" s="57" t="str">
        <f t="shared" si="11"/>
        <v>HFU</v>
      </c>
    </row>
    <row r="25" spans="1:19" s="35" customFormat="1" x14ac:dyDescent="0.25">
      <c r="D25" s="58"/>
      <c r="E25" s="27"/>
      <c r="F25" s="27"/>
      <c r="G25" s="59"/>
      <c r="H25" s="27"/>
      <c r="I25" s="27"/>
      <c r="J25" s="58"/>
      <c r="K25" s="5"/>
      <c r="L25" s="5"/>
      <c r="M25" s="59"/>
      <c r="N25" s="5"/>
      <c r="O25" s="5"/>
      <c r="P25" s="40"/>
      <c r="Q25" s="40"/>
      <c r="R25" s="57"/>
      <c r="S25" s="57"/>
    </row>
    <row r="26" spans="1:19" x14ac:dyDescent="0.25">
      <c r="A26" s="35" t="s">
        <v>166</v>
      </c>
      <c r="B26" s="35" t="s">
        <v>4</v>
      </c>
      <c r="C26" s="35" t="s">
        <v>2</v>
      </c>
      <c r="D26" s="58">
        <f>HLOOKUP(D$1,'LEV014'!$C$1:$AY$434,VLOOKUP($R26&amp;$Q26&amp;$P26,'LEV014'!$A$2:$B$434,2,FALSE)+1,FALSE)</f>
        <v>-0.28132578699999999</v>
      </c>
      <c r="E26" s="27">
        <f>HLOOKUP(E$1,'LEV014'!$C$1:$AY$434,VLOOKUP($R26&amp;$Q26&amp;$P26,'LEV014'!$A$2:$B$434,2,FALSE)+1,FALSE)</f>
        <v>-0.43062374399999997</v>
      </c>
      <c r="F26" s="27">
        <f>HLOOKUP(F$1,'LEV014'!$C$1:$AY$434,VLOOKUP($R26&amp;$Q26&amp;$P26,'LEV014'!$A$2:$B$434,2,FALSE)+1,FALSE)</f>
        <v>-0.13202783000000001</v>
      </c>
      <c r="G26" s="59">
        <f>HLOOKUP(G$1,'LEV014'!$C$1:$AY$434,VLOOKUP($R26&amp;$Q26&amp;$P26,'LEV014'!$A$2:$B$434,2,FALSE)+1,FALSE)</f>
        <v>0.52088475400000001</v>
      </c>
      <c r="H26" s="27">
        <f>HLOOKUP(H$1,'LEV014'!$C$1:$AY$434,VLOOKUP($R26&amp;$Q26&amp;$P26,'LEV014'!$A$2:$B$434,2,FALSE)+1,FALSE)</f>
        <v>0.144546326</v>
      </c>
      <c r="I26" s="27">
        <f>HLOOKUP(I$1,'LEV014'!$C$1:$AY$434,VLOOKUP($R26&amp;$Q26&amp;$P26,'LEV014'!$A$2:$B$434,2,FALSE)+1,FALSE)</f>
        <v>0.89722318099999998</v>
      </c>
      <c r="J26" s="58">
        <f>HLOOKUP(J$1,'LEV014'!$C$1:$AY$434,VLOOKUP($S26&amp;$Q26&amp;$P26,'LEV014'!$A$2:$B$434,2,FALSE)+1,FALSE)</f>
        <v>-0.22211625900000001</v>
      </c>
      <c r="K26" s="5">
        <f>HLOOKUP(K$1,'LEV014'!$C$1:$AY$434,VLOOKUP($S26&amp;$Q26&amp;$P26,'LEV014'!$A$2:$B$434,2,FALSE)+1,FALSE)</f>
        <v>-0.38232911600000002</v>
      </c>
      <c r="L26" s="5">
        <f>HLOOKUP(L$1,'LEV014'!$C$1:$AY$434,VLOOKUP($S26&amp;$Q26&amp;$P26,'LEV014'!$A$2:$B$434,2,FALSE)+1,FALSE)</f>
        <v>-6.1903400999999997E-2</v>
      </c>
      <c r="M26" s="59">
        <f>HLOOKUP(M$1,'LEV014'!$C$1:$AY$434,VLOOKUP($S26&amp;$Q26&amp;$P26,'LEV014'!$A$2:$B$434,2,FALSE)+1,FALSE)</f>
        <v>0.154664791</v>
      </c>
      <c r="N26" s="5">
        <f>HLOOKUP(N$1,'LEV014'!$C$1:$AY$434,VLOOKUP($S26&amp;$Q26&amp;$P26,'LEV014'!$A$2:$B$434,2,FALSE)+1,FALSE)</f>
        <v>7.5534200999999995E-2</v>
      </c>
      <c r="O26" s="5">
        <f>HLOOKUP(O$1,'LEV014'!$C$1:$AY$434,VLOOKUP($S26&amp;$Q26&amp;$P26,'LEV014'!$A$2:$B$434,2,FALSE)+1,FALSE)</f>
        <v>0.23379538</v>
      </c>
      <c r="P26" s="40" t="s">
        <v>230</v>
      </c>
      <c r="Q26" s="40" t="s">
        <v>231</v>
      </c>
      <c r="R26" s="57" t="s">
        <v>43</v>
      </c>
      <c r="S26" s="57" t="s">
        <v>245</v>
      </c>
    </row>
    <row r="27" spans="1:19" x14ac:dyDescent="0.25">
      <c r="A27" s="35" t="str">
        <f>A26</f>
        <v>Vitamina A</v>
      </c>
      <c r="B27" s="35" t="s">
        <v>4</v>
      </c>
      <c r="C27" s="35" t="s">
        <v>3</v>
      </c>
      <c r="D27" s="58">
        <f>HLOOKUP(D$1,'LEV014'!$C$1:$AY$434,VLOOKUP($R27&amp;$Q27&amp;$P27,'LEV014'!$A$2:$B$434,2,FALSE)+1,FALSE)</f>
        <v>-0.69410557399999995</v>
      </c>
      <c r="E27" s="27">
        <f>HLOOKUP(E$1,'LEV014'!$C$1:$AY$434,VLOOKUP($R27&amp;$Q27&amp;$P27,'LEV014'!$A$2:$B$434,2,FALSE)+1,FALSE)</f>
        <v>-1.0401711</v>
      </c>
      <c r="F27" s="27">
        <f>HLOOKUP(F$1,'LEV014'!$C$1:$AY$434,VLOOKUP($R27&amp;$Q27&amp;$P27,'LEV014'!$A$2:$B$434,2,FALSE)+1,FALSE)</f>
        <v>-0.34804004799999999</v>
      </c>
      <c r="G27" s="59">
        <f>HLOOKUP(G$1,'LEV014'!$C$1:$AY$434,VLOOKUP($R27&amp;$Q27&amp;$P27,'LEV014'!$A$2:$B$434,2,FALSE)+1,FALSE)</f>
        <v>0.84458638799999997</v>
      </c>
      <c r="H27" s="27">
        <f>HLOOKUP(H$1,'LEV014'!$C$1:$AY$434,VLOOKUP($R27&amp;$Q27&amp;$P27,'LEV014'!$A$2:$B$434,2,FALSE)+1,FALSE)</f>
        <v>0.58445857999999995</v>
      </c>
      <c r="I27" s="27">
        <f>HLOOKUP(I$1,'LEV014'!$C$1:$AY$434,VLOOKUP($R27&amp;$Q27&amp;$P27,'LEV014'!$A$2:$B$434,2,FALSE)+1,FALSE)</f>
        <v>1.104714196</v>
      </c>
      <c r="J27" s="58">
        <f>HLOOKUP(J$1,'LEV014'!$C$1:$AY$434,VLOOKUP($S27&amp;$Q27&amp;$P27,'LEV014'!$A$2:$B$434,2,FALSE)+1,FALSE)</f>
        <v>-0.38940837</v>
      </c>
      <c r="K27" s="5">
        <f>HLOOKUP(K$1,'LEV014'!$C$1:$AY$434,VLOOKUP($S27&amp;$Q27&amp;$P27,'LEV014'!$A$2:$B$434,2,FALSE)+1,FALSE)</f>
        <v>-0.51981199499999997</v>
      </c>
      <c r="L27" s="5">
        <f>HLOOKUP(L$1,'LEV014'!$C$1:$AY$434,VLOOKUP($S27&amp;$Q27&amp;$P27,'LEV014'!$A$2:$B$434,2,FALSE)+1,FALSE)</f>
        <v>-0.25900474499999998</v>
      </c>
      <c r="M27" s="59">
        <f>HLOOKUP(M$1,'LEV014'!$C$1:$AY$434,VLOOKUP($S27&amp;$Q27&amp;$P27,'LEV014'!$A$2:$B$434,2,FALSE)+1,FALSE)</f>
        <v>0.18961805800000001</v>
      </c>
      <c r="N27" s="5">
        <f>HLOOKUP(N$1,'LEV014'!$C$1:$AY$434,VLOOKUP($S27&amp;$Q27&amp;$P27,'LEV014'!$A$2:$B$434,2,FALSE)+1,FALSE)</f>
        <v>6.3405111E-2</v>
      </c>
      <c r="O27" s="5">
        <f>HLOOKUP(O$1,'LEV014'!$C$1:$AY$434,VLOOKUP($S27&amp;$Q27&amp;$P27,'LEV014'!$A$2:$B$434,2,FALSE)+1,FALSE)</f>
        <v>0.31583100600000003</v>
      </c>
      <c r="P27" s="40" t="s">
        <v>232</v>
      </c>
      <c r="Q27" s="40" t="s">
        <v>231</v>
      </c>
      <c r="R27" s="57" t="str">
        <f>R26</f>
        <v>FRDVITA</v>
      </c>
      <c r="S27" s="57" t="str">
        <f>S26</f>
        <v>VFU</v>
      </c>
    </row>
    <row r="28" spans="1:19" x14ac:dyDescent="0.25">
      <c r="A28" s="35" t="str">
        <f t="shared" ref="A28:A29" si="12">A27</f>
        <v>Vitamina A</v>
      </c>
      <c r="B28" s="35" t="s">
        <v>5</v>
      </c>
      <c r="C28" s="35" t="s">
        <v>2</v>
      </c>
      <c r="D28" s="58">
        <f>HLOOKUP(D$1,'LEV014'!$C$1:$AY$434,VLOOKUP($R28&amp;$Q28&amp;$P28,'LEV014'!$A$2:$B$434,2,FALSE)+1,FALSE)</f>
        <v>-9.1148303999999999E-2</v>
      </c>
      <c r="E28" s="27">
        <f>HLOOKUP(E$1,'LEV014'!$C$1:$AY$434,VLOOKUP($R28&amp;$Q28&amp;$P28,'LEV014'!$A$2:$B$434,2,FALSE)+1,FALSE)</f>
        <v>-0.20055138</v>
      </c>
      <c r="F28" s="27">
        <f>HLOOKUP(F$1,'LEV014'!$C$1:$AY$434,VLOOKUP($R28&amp;$Q28&amp;$P28,'LEV014'!$A$2:$B$434,2,FALSE)+1,FALSE)</f>
        <v>1.8254772999999998E-2</v>
      </c>
      <c r="G28" s="59">
        <f>HLOOKUP(G$1,'LEV014'!$C$1:$AY$434,VLOOKUP($R28&amp;$Q28&amp;$P28,'LEV014'!$A$2:$B$434,2,FALSE)+1,FALSE)</f>
        <v>0.27763815600000002</v>
      </c>
      <c r="H28" s="27">
        <f>HLOOKUP(H$1,'LEV014'!$C$1:$AY$434,VLOOKUP($R28&amp;$Q28&amp;$P28,'LEV014'!$A$2:$B$434,2,FALSE)+1,FALSE)</f>
        <v>0.18761138899999999</v>
      </c>
      <c r="I28" s="27">
        <f>HLOOKUP(I$1,'LEV014'!$C$1:$AY$434,VLOOKUP($R28&amp;$Q28&amp;$P28,'LEV014'!$A$2:$B$434,2,FALSE)+1,FALSE)</f>
        <v>0.36766492200000001</v>
      </c>
      <c r="J28" s="58">
        <f>HLOOKUP(J$1,'LEV014'!$C$1:$AY$434,VLOOKUP($S28&amp;$Q28&amp;$P28,'LEV014'!$A$2:$B$434,2,FALSE)+1,FALSE)</f>
        <v>-7.7561002000000004E-2</v>
      </c>
      <c r="K28" s="5">
        <f>HLOOKUP(K$1,'LEV014'!$C$1:$AY$434,VLOOKUP($S28&amp;$Q28&amp;$P28,'LEV014'!$A$2:$B$434,2,FALSE)+1,FALSE)</f>
        <v>-0.25286678299999998</v>
      </c>
      <c r="L28" s="5">
        <f>HLOOKUP(L$1,'LEV014'!$C$1:$AY$434,VLOOKUP($S28&amp;$Q28&amp;$P28,'LEV014'!$A$2:$B$434,2,FALSE)+1,FALSE)</f>
        <v>9.7744778000000004E-2</v>
      </c>
      <c r="M28" s="59">
        <f>HLOOKUP(M$1,'LEV014'!$C$1:$AY$434,VLOOKUP($S28&amp;$Q28&amp;$P28,'LEV014'!$A$2:$B$434,2,FALSE)+1,FALSE)</f>
        <v>0.20281618800000001</v>
      </c>
      <c r="N28" s="5">
        <f>HLOOKUP(N$1,'LEV014'!$C$1:$AY$434,VLOOKUP($S28&amp;$Q28&amp;$P28,'LEV014'!$A$2:$B$434,2,FALSE)+1,FALSE)</f>
        <v>0.118565801</v>
      </c>
      <c r="O28" s="5">
        <f>HLOOKUP(O$1,'LEV014'!$C$1:$AY$434,VLOOKUP($S28&amp;$Q28&amp;$P28,'LEV014'!$A$2:$B$434,2,FALSE)+1,FALSE)</f>
        <v>0.28706657400000002</v>
      </c>
      <c r="P28" s="40" t="s">
        <v>233</v>
      </c>
      <c r="Q28" s="40" t="s">
        <v>231</v>
      </c>
      <c r="R28" s="57" t="str">
        <f t="shared" ref="R28:R29" si="13">R27</f>
        <v>FRDVITA</v>
      </c>
      <c r="S28" s="57" t="str">
        <f t="shared" ref="S28:S29" si="14">S27</f>
        <v>VFU</v>
      </c>
    </row>
    <row r="29" spans="1:19" x14ac:dyDescent="0.25">
      <c r="A29" s="35" t="str">
        <f t="shared" si="12"/>
        <v>Vitamina A</v>
      </c>
      <c r="B29" s="35" t="s">
        <v>5</v>
      </c>
      <c r="C29" s="35" t="s">
        <v>3</v>
      </c>
      <c r="D29" s="58">
        <f>HLOOKUP(D$1,'LEV014'!$C$1:$AY$434,VLOOKUP($R29&amp;$Q29&amp;$P29,'LEV014'!$A$2:$B$434,2,FALSE)+1,FALSE)</f>
        <v>-0.65031603800000004</v>
      </c>
      <c r="E29" s="27">
        <f>HLOOKUP(E$1,'LEV014'!$C$1:$AY$434,VLOOKUP($R29&amp;$Q29&amp;$P29,'LEV014'!$A$2:$B$434,2,FALSE)+1,FALSE)</f>
        <v>-0.99049154699999997</v>
      </c>
      <c r="F29" s="27">
        <f>HLOOKUP(F$1,'LEV014'!$C$1:$AY$434,VLOOKUP($R29&amp;$Q29&amp;$P29,'LEV014'!$A$2:$B$434,2,FALSE)+1,FALSE)</f>
        <v>-0.310140529</v>
      </c>
      <c r="G29" s="59">
        <f>HLOOKUP(G$1,'LEV014'!$C$1:$AY$434,VLOOKUP($R29&amp;$Q29&amp;$P29,'LEV014'!$A$2:$B$434,2,FALSE)+1,FALSE)</f>
        <v>0.83884915500000001</v>
      </c>
      <c r="H29" s="27">
        <f>HLOOKUP(H$1,'LEV014'!$C$1:$AY$434,VLOOKUP($R29&amp;$Q29&amp;$P29,'LEV014'!$A$2:$B$434,2,FALSE)+1,FALSE)</f>
        <v>0.63711136499999999</v>
      </c>
      <c r="I29" s="27">
        <f>HLOOKUP(I$1,'LEV014'!$C$1:$AY$434,VLOOKUP($R29&amp;$Q29&amp;$P29,'LEV014'!$A$2:$B$434,2,FALSE)+1,FALSE)</f>
        <v>1.040586944</v>
      </c>
      <c r="J29" s="58">
        <f>HLOOKUP(J$1,'LEV014'!$C$1:$AY$434,VLOOKUP($S29&amp;$Q29&amp;$P29,'LEV014'!$A$2:$B$434,2,FALSE)+1,FALSE)</f>
        <v>-0.26802220500000001</v>
      </c>
      <c r="K29" s="5">
        <f>HLOOKUP(K$1,'LEV014'!$C$1:$AY$434,VLOOKUP($S29&amp;$Q29&amp;$P29,'LEV014'!$A$2:$B$434,2,FALSE)+1,FALSE)</f>
        <v>-0.42861764299999999</v>
      </c>
      <c r="L29" s="5">
        <f>HLOOKUP(L$1,'LEV014'!$C$1:$AY$434,VLOOKUP($S29&amp;$Q29&amp;$P29,'LEV014'!$A$2:$B$434,2,FALSE)+1,FALSE)</f>
        <v>-0.10742676700000001</v>
      </c>
      <c r="M29" s="59">
        <f>HLOOKUP(M$1,'LEV014'!$C$1:$AY$434,VLOOKUP($S29&amp;$Q29&amp;$P29,'LEV014'!$A$2:$B$434,2,FALSE)+1,FALSE)</f>
        <v>0.141978205</v>
      </c>
      <c r="N29" s="5">
        <f>HLOOKUP(N$1,'LEV014'!$C$1:$AY$434,VLOOKUP($S29&amp;$Q29&amp;$P29,'LEV014'!$A$2:$B$434,2,FALSE)+1,FALSE)</f>
        <v>6.7111734000000006E-2</v>
      </c>
      <c r="O29" s="5">
        <f>HLOOKUP(O$1,'LEV014'!$C$1:$AY$434,VLOOKUP($S29&amp;$Q29&amp;$P29,'LEV014'!$A$2:$B$434,2,FALSE)+1,FALSE)</f>
        <v>0.21684467700000001</v>
      </c>
      <c r="P29" s="40" t="s">
        <v>235</v>
      </c>
      <c r="Q29" s="40" t="s">
        <v>231</v>
      </c>
      <c r="R29" s="57" t="str">
        <f t="shared" si="13"/>
        <v>FRDVITA</v>
      </c>
      <c r="S29" s="57" t="str">
        <f t="shared" si="14"/>
        <v>VFU</v>
      </c>
    </row>
    <row r="30" spans="1:19" s="35" customFormat="1" x14ac:dyDescent="0.25">
      <c r="D30" s="58"/>
      <c r="E30" s="27"/>
      <c r="F30" s="27"/>
      <c r="G30" s="59"/>
      <c r="H30" s="27"/>
      <c r="I30" s="27"/>
      <c r="J30" s="58"/>
      <c r="K30" s="5"/>
      <c r="L30" s="5"/>
      <c r="M30" s="59"/>
      <c r="N30" s="5"/>
      <c r="O30" s="5"/>
      <c r="P30" s="40"/>
      <c r="Q30" s="40"/>
      <c r="R30" s="57"/>
      <c r="S30" s="57"/>
    </row>
    <row r="31" spans="1:19" x14ac:dyDescent="0.25">
      <c r="A31" s="35" t="s">
        <v>167</v>
      </c>
      <c r="B31" s="35" t="s">
        <v>4</v>
      </c>
      <c r="C31" s="35" t="s">
        <v>2</v>
      </c>
      <c r="D31" s="58">
        <f>HLOOKUP(D$1,'LEV014'!$C$1:$AY$434,VLOOKUP($R31&amp;$Q31&amp;$P31,'LEV014'!$A$2:$B$434,2,FALSE)+1,FALSE)</f>
        <v>-0.35184004499999999</v>
      </c>
      <c r="E31" s="27">
        <f>HLOOKUP(E$1,'LEV014'!$C$1:$AY$434,VLOOKUP($R31&amp;$Q31&amp;$P31,'LEV014'!$A$2:$B$434,2,FALSE)+1,FALSE)</f>
        <v>-0.49220924399999999</v>
      </c>
      <c r="F31" s="27">
        <f>HLOOKUP(F$1,'LEV014'!$C$1:$AY$434,VLOOKUP($R31&amp;$Q31&amp;$P31,'LEV014'!$A$2:$B$434,2,FALSE)+1,FALSE)</f>
        <v>-0.21147084499999999</v>
      </c>
      <c r="G31" s="59">
        <f>HLOOKUP(G$1,'LEV014'!$C$1:$AY$434,VLOOKUP($R31&amp;$Q31&amp;$P31,'LEV014'!$A$2:$B$434,2,FALSE)+1,FALSE)</f>
        <v>0.26935142099999998</v>
      </c>
      <c r="H31" s="27">
        <f>HLOOKUP(H$1,'LEV014'!$C$1:$AY$434,VLOOKUP($R31&amp;$Q31&amp;$P31,'LEV014'!$A$2:$B$434,2,FALSE)+1,FALSE)</f>
        <v>8.6643797999999994E-2</v>
      </c>
      <c r="I31" s="27">
        <f>HLOOKUP(I$1,'LEV014'!$C$1:$AY$434,VLOOKUP($R31&amp;$Q31&amp;$P31,'LEV014'!$A$2:$B$434,2,FALSE)+1,FALSE)</f>
        <v>0.45205904400000002</v>
      </c>
      <c r="J31" s="58">
        <f>HLOOKUP(J$1,'LEV014'!$C$1:$AY$434,VLOOKUP($S31&amp;$Q31&amp;$P31,'LEV014'!$A$2:$B$434,2,FALSE)+1,FALSE)</f>
        <v>-0.235657011</v>
      </c>
      <c r="K31" s="5">
        <f>HLOOKUP(K$1,'LEV014'!$C$1:$AY$434,VLOOKUP($S31&amp;$Q31&amp;$P31,'LEV014'!$A$2:$B$434,2,FALSE)+1,FALSE)</f>
        <v>-0.32932556899999998</v>
      </c>
      <c r="L31" s="5">
        <f>HLOOKUP(L$1,'LEV014'!$C$1:$AY$434,VLOOKUP($S31&amp;$Q31&amp;$P31,'LEV014'!$A$2:$B$434,2,FALSE)+1,FALSE)</f>
        <v>-0.14198845299999999</v>
      </c>
      <c r="M31" s="59">
        <f>HLOOKUP(M$1,'LEV014'!$C$1:$AY$434,VLOOKUP($S31&amp;$Q31&amp;$P31,'LEV014'!$A$2:$B$434,2,FALSE)+1,FALSE)</f>
        <v>0.103427613</v>
      </c>
      <c r="N31" s="5">
        <f>HLOOKUP(N$1,'LEV014'!$C$1:$AY$434,VLOOKUP($S31&amp;$Q31&amp;$P31,'LEV014'!$A$2:$B$434,2,FALSE)+1,FALSE)</f>
        <v>5.9163078000000001E-2</v>
      </c>
      <c r="O31" s="5">
        <f>HLOOKUP(O$1,'LEV014'!$C$1:$AY$434,VLOOKUP($S31&amp;$Q31&amp;$P31,'LEV014'!$A$2:$B$434,2,FALSE)+1,FALSE)</f>
        <v>0.14769214899999999</v>
      </c>
      <c r="P31" s="40" t="s">
        <v>230</v>
      </c>
      <c r="Q31" s="40" t="s">
        <v>231</v>
      </c>
      <c r="R31" s="57" t="s">
        <v>44</v>
      </c>
      <c r="S31" s="57" t="s">
        <v>246</v>
      </c>
    </row>
    <row r="32" spans="1:19" x14ac:dyDescent="0.25">
      <c r="A32" s="35" t="str">
        <f>A31</f>
        <v>Zinc</v>
      </c>
      <c r="B32" s="35" t="s">
        <v>4</v>
      </c>
      <c r="C32" s="35" t="s">
        <v>3</v>
      </c>
      <c r="D32" s="58">
        <f>HLOOKUP(D$1,'LEV014'!$C$1:$AY$434,VLOOKUP($R32&amp;$Q32&amp;$P32,'LEV014'!$A$2:$B$434,2,FALSE)+1,FALSE)</f>
        <v>-0.20678722699999999</v>
      </c>
      <c r="E32" s="27">
        <f>HLOOKUP(E$1,'LEV014'!$C$1:$AY$434,VLOOKUP($R32&amp;$Q32&amp;$P32,'LEV014'!$A$2:$B$434,2,FALSE)+1,FALSE)</f>
        <v>-0.399037796</v>
      </c>
      <c r="F32" s="27">
        <f>HLOOKUP(F$1,'LEV014'!$C$1:$AY$434,VLOOKUP($R32&amp;$Q32&amp;$P32,'LEV014'!$A$2:$B$434,2,FALSE)+1,FALSE)</f>
        <v>-1.4536657999999999E-2</v>
      </c>
      <c r="G32" s="59">
        <f>HLOOKUP(G$1,'LEV014'!$C$1:$AY$434,VLOOKUP($R32&amp;$Q32&amp;$P32,'LEV014'!$A$2:$B$434,2,FALSE)+1,FALSE)</f>
        <v>0.190947854</v>
      </c>
      <c r="H32" s="27">
        <f>HLOOKUP(H$1,'LEV014'!$C$1:$AY$434,VLOOKUP($R32&amp;$Q32&amp;$P32,'LEV014'!$A$2:$B$434,2,FALSE)+1,FALSE)</f>
        <v>7.0028644000000001E-2</v>
      </c>
      <c r="I32" s="27">
        <f>HLOOKUP(I$1,'LEV014'!$C$1:$AY$434,VLOOKUP($R32&amp;$Q32&amp;$P32,'LEV014'!$A$2:$B$434,2,FALSE)+1,FALSE)</f>
        <v>0.311867065</v>
      </c>
      <c r="J32" s="58">
        <f>HLOOKUP(J$1,'LEV014'!$C$1:$AY$434,VLOOKUP($S32&amp;$Q32&amp;$P32,'LEV014'!$A$2:$B$434,2,FALSE)+1,FALSE)</f>
        <v>-0.270467982</v>
      </c>
      <c r="K32" s="5">
        <f>HLOOKUP(K$1,'LEV014'!$C$1:$AY$434,VLOOKUP($S32&amp;$Q32&amp;$P32,'LEV014'!$A$2:$B$434,2,FALSE)+1,FALSE)</f>
        <v>-0.407103834</v>
      </c>
      <c r="L32" s="5">
        <f>HLOOKUP(L$1,'LEV014'!$C$1:$AY$434,VLOOKUP($S32&amp;$Q32&amp;$P32,'LEV014'!$A$2:$B$434,2,FALSE)+1,FALSE)</f>
        <v>-0.13383212999999999</v>
      </c>
      <c r="M32" s="59">
        <f>HLOOKUP(M$1,'LEV014'!$C$1:$AY$434,VLOOKUP($S32&amp;$Q32&amp;$P32,'LEV014'!$A$2:$B$434,2,FALSE)+1,FALSE)</f>
        <v>0.118938196</v>
      </c>
      <c r="N32" s="5">
        <f>HLOOKUP(N$1,'LEV014'!$C$1:$AY$434,VLOOKUP($S32&amp;$Q32&amp;$P32,'LEV014'!$A$2:$B$434,2,FALSE)+1,FALSE)</f>
        <v>7.3915132999999994E-2</v>
      </c>
      <c r="O32" s="5">
        <f>HLOOKUP(O$1,'LEV014'!$C$1:$AY$434,VLOOKUP($S32&amp;$Q32&amp;$P32,'LEV014'!$A$2:$B$434,2,FALSE)+1,FALSE)</f>
        <v>0.163961258</v>
      </c>
      <c r="P32" s="40" t="s">
        <v>232</v>
      </c>
      <c r="Q32" s="40" t="s">
        <v>231</v>
      </c>
      <c r="R32" s="57" t="str">
        <f>R31</f>
        <v>FRDZINC</v>
      </c>
      <c r="S32" s="57" t="str">
        <f>S31</f>
        <v>ZFU</v>
      </c>
    </row>
    <row r="33" spans="1:19" x14ac:dyDescent="0.25">
      <c r="A33" s="35" t="str">
        <f t="shared" ref="A33:A34" si="15">A32</f>
        <v>Zinc</v>
      </c>
      <c r="B33" s="35" t="s">
        <v>5</v>
      </c>
      <c r="C33" s="35" t="s">
        <v>2</v>
      </c>
      <c r="D33" s="58">
        <f>HLOOKUP(D$1,'LEV014'!$C$1:$AY$434,VLOOKUP($R33&amp;$Q33&amp;$P33,'LEV014'!$A$2:$B$434,2,FALSE)+1,FALSE)</f>
        <v>-0.13717991600000001</v>
      </c>
      <c r="E33" s="27">
        <f>HLOOKUP(E$1,'LEV014'!$C$1:$AY$434,VLOOKUP($R33&amp;$Q33&amp;$P33,'LEV014'!$A$2:$B$434,2,FALSE)+1,FALSE)</f>
        <v>-0.28945662900000002</v>
      </c>
      <c r="F33" s="27">
        <f>HLOOKUP(F$1,'LEV014'!$C$1:$AY$434,VLOOKUP($R33&amp;$Q33&amp;$P33,'LEV014'!$A$2:$B$434,2,FALSE)+1,FALSE)</f>
        <v>1.5096798E-2</v>
      </c>
      <c r="G33" s="59">
        <f>HLOOKUP(G$1,'LEV014'!$C$1:$AY$434,VLOOKUP($R33&amp;$Q33&amp;$P33,'LEV014'!$A$2:$B$434,2,FALSE)+1,FALSE)</f>
        <v>0.174292632</v>
      </c>
      <c r="H33" s="27">
        <f>HLOOKUP(H$1,'LEV014'!$C$1:$AY$434,VLOOKUP($R33&amp;$Q33&amp;$P33,'LEV014'!$A$2:$B$434,2,FALSE)+1,FALSE)</f>
        <v>0.104218873</v>
      </c>
      <c r="I33" s="27">
        <f>HLOOKUP(I$1,'LEV014'!$C$1:$AY$434,VLOOKUP($R33&amp;$Q33&amp;$P33,'LEV014'!$A$2:$B$434,2,FALSE)+1,FALSE)</f>
        <v>0.24436639199999999</v>
      </c>
      <c r="J33" s="58">
        <f>HLOOKUP(J$1,'LEV014'!$C$1:$AY$434,VLOOKUP($S33&amp;$Q33&amp;$P33,'LEV014'!$A$2:$B$434,2,FALSE)+1,FALSE)</f>
        <v>-0.13034375000000001</v>
      </c>
      <c r="K33" s="5">
        <f>HLOOKUP(K$1,'LEV014'!$C$1:$AY$434,VLOOKUP($S33&amp;$Q33&amp;$P33,'LEV014'!$A$2:$B$434,2,FALSE)+1,FALSE)</f>
        <v>-0.237539839</v>
      </c>
      <c r="L33" s="5">
        <f>HLOOKUP(L$1,'LEV014'!$C$1:$AY$434,VLOOKUP($S33&amp;$Q33&amp;$P33,'LEV014'!$A$2:$B$434,2,FALSE)+1,FALSE)</f>
        <v>-2.3147661E-2</v>
      </c>
      <c r="M33" s="59">
        <f>HLOOKUP(M$1,'LEV014'!$C$1:$AY$434,VLOOKUP($S33&amp;$Q33&amp;$P33,'LEV014'!$A$2:$B$434,2,FALSE)+1,FALSE)</f>
        <v>0.107312558</v>
      </c>
      <c r="N33" s="5">
        <f>HLOOKUP(N$1,'LEV014'!$C$1:$AY$434,VLOOKUP($S33&amp;$Q33&amp;$P33,'LEV014'!$A$2:$B$434,2,FALSE)+1,FALSE)</f>
        <v>3.9948943000000001E-2</v>
      </c>
      <c r="O33" s="5">
        <f>HLOOKUP(O$1,'LEV014'!$C$1:$AY$434,VLOOKUP($S33&amp;$Q33&amp;$P33,'LEV014'!$A$2:$B$434,2,FALSE)+1,FALSE)</f>
        <v>0.17467617299999999</v>
      </c>
      <c r="P33" s="40" t="s">
        <v>233</v>
      </c>
      <c r="Q33" s="40" t="s">
        <v>231</v>
      </c>
      <c r="R33" s="57" t="str">
        <f t="shared" ref="R33:R34" si="16">R32</f>
        <v>FRDZINC</v>
      </c>
      <c r="S33" s="57" t="str">
        <f t="shared" ref="S33:S34" si="17">S32</f>
        <v>ZFU</v>
      </c>
    </row>
    <row r="34" spans="1:19" x14ac:dyDescent="0.25">
      <c r="A34" s="35" t="str">
        <f t="shared" si="15"/>
        <v>Zinc</v>
      </c>
      <c r="B34" s="35" t="s">
        <v>5</v>
      </c>
      <c r="C34" s="35" t="s">
        <v>3</v>
      </c>
      <c r="D34" s="58">
        <f>HLOOKUP(D$1,'LEV014'!$C$1:$AY$434,VLOOKUP($R34&amp;$Q34&amp;$P34,'LEV014'!$A$2:$B$434,2,FALSE)+1,FALSE)</f>
        <v>-0.161096139</v>
      </c>
      <c r="E34" s="27">
        <f>HLOOKUP(E$1,'LEV014'!$C$1:$AY$434,VLOOKUP($R34&amp;$Q34&amp;$P34,'LEV014'!$A$2:$B$434,2,FALSE)+1,FALSE)</f>
        <v>-0.277507159</v>
      </c>
      <c r="F34" s="27">
        <f>HLOOKUP(F$1,'LEV014'!$C$1:$AY$434,VLOOKUP($R34&amp;$Q34&amp;$P34,'LEV014'!$A$2:$B$434,2,FALSE)+1,FALSE)</f>
        <v>-4.4685120000000002E-2</v>
      </c>
      <c r="G34" s="59">
        <f>HLOOKUP(G$1,'LEV014'!$C$1:$AY$434,VLOOKUP($R34&amp;$Q34&amp;$P34,'LEV014'!$A$2:$B$434,2,FALSE)+1,FALSE)</f>
        <v>0.15449080300000001</v>
      </c>
      <c r="H34" s="27">
        <f>HLOOKUP(H$1,'LEV014'!$C$1:$AY$434,VLOOKUP($R34&amp;$Q34&amp;$P34,'LEV014'!$A$2:$B$434,2,FALSE)+1,FALSE)</f>
        <v>9.3541525E-2</v>
      </c>
      <c r="I34" s="27">
        <f>HLOOKUP(I$1,'LEV014'!$C$1:$AY$434,VLOOKUP($R34&amp;$Q34&amp;$P34,'LEV014'!$A$2:$B$434,2,FALSE)+1,FALSE)</f>
        <v>0.21544008100000001</v>
      </c>
      <c r="J34" s="58">
        <f>HLOOKUP(J$1,'LEV014'!$C$1:$AY$434,VLOOKUP($S34&amp;$Q34&amp;$P34,'LEV014'!$A$2:$B$434,2,FALSE)+1,FALSE)</f>
        <v>-0.16223595299999999</v>
      </c>
      <c r="K34" s="5">
        <f>HLOOKUP(K$1,'LEV014'!$C$1:$AY$434,VLOOKUP($S34&amp;$Q34&amp;$P34,'LEV014'!$A$2:$B$434,2,FALSE)+1,FALSE)</f>
        <v>-0.27924886199999999</v>
      </c>
      <c r="L34" s="5">
        <f>HLOOKUP(L$1,'LEV014'!$C$1:$AY$434,VLOOKUP($S34&amp;$Q34&amp;$P34,'LEV014'!$A$2:$B$434,2,FALSE)+1,FALSE)</f>
        <v>-4.5223045000000003E-2</v>
      </c>
      <c r="M34" s="59">
        <f>HLOOKUP(M$1,'LEV014'!$C$1:$AY$434,VLOOKUP($S34&amp;$Q34&amp;$P34,'LEV014'!$A$2:$B$434,2,FALSE)+1,FALSE)</f>
        <v>0.148470299</v>
      </c>
      <c r="N34" s="5">
        <f>HLOOKUP(N$1,'LEV014'!$C$1:$AY$434,VLOOKUP($S34&amp;$Q34&amp;$P34,'LEV014'!$A$2:$B$434,2,FALSE)+1,FALSE)</f>
        <v>6.5994832000000003E-2</v>
      </c>
      <c r="O34" s="5">
        <f>HLOOKUP(O$1,'LEV014'!$C$1:$AY$434,VLOOKUP($S34&amp;$Q34&amp;$P34,'LEV014'!$A$2:$B$434,2,FALSE)+1,FALSE)</f>
        <v>0.230945767</v>
      </c>
      <c r="P34" s="40" t="s">
        <v>235</v>
      </c>
      <c r="Q34" s="40" t="s">
        <v>231</v>
      </c>
      <c r="R34" s="57" t="str">
        <f t="shared" si="16"/>
        <v>FRDZINC</v>
      </c>
      <c r="S34" s="57" t="str">
        <f t="shared" si="17"/>
        <v>ZFU</v>
      </c>
    </row>
    <row r="35" spans="1:19" s="71" customFormat="1" x14ac:dyDescent="0.25">
      <c r="D35" s="58"/>
      <c r="E35" s="27"/>
      <c r="F35" s="27"/>
      <c r="G35" s="59"/>
      <c r="H35" s="27"/>
      <c r="I35" s="27"/>
      <c r="J35" s="58"/>
      <c r="K35" s="5"/>
      <c r="L35" s="5"/>
      <c r="M35" s="59"/>
      <c r="N35" s="5"/>
      <c r="O35" s="5"/>
      <c r="P35" s="40"/>
      <c r="Q35" s="40"/>
      <c r="R35" s="57"/>
      <c r="S35" s="57"/>
    </row>
    <row r="36" spans="1:19" s="71" customFormat="1" x14ac:dyDescent="0.25">
      <c r="A36" s="71" t="s">
        <v>281</v>
      </c>
      <c r="B36" s="71" t="s">
        <v>4</v>
      </c>
      <c r="C36" s="71" t="s">
        <v>2</v>
      </c>
      <c r="D36" s="58">
        <f>HLOOKUP(D$1,'LEV014'!$C$1:$AY$434,VLOOKUP($R36&amp;$Q36&amp;$P36,'LEV014'!$A$2:$B$434,2,FALSE)+1,FALSE)</f>
        <v>-1.0591169819999999</v>
      </c>
      <c r="E36" s="27">
        <f>HLOOKUP(E$1,'LEV014'!$C$1:$AY$434,VLOOKUP($R36&amp;$Q36&amp;$P36,'LEV014'!$A$2:$B$434,2,FALSE)+1,FALSE)</f>
        <v>-1.2757133540000001</v>
      </c>
      <c r="F36" s="27">
        <f>HLOOKUP(F$1,'LEV014'!$C$1:$AY$434,VLOOKUP($R36&amp;$Q36&amp;$P36,'LEV014'!$A$2:$B$434,2,FALSE)+1,FALSE)</f>
        <v>-0.84252061</v>
      </c>
      <c r="G36" s="59">
        <f>HLOOKUP(G$1,'LEV014'!$C$1:$AY$434,VLOOKUP($R36&amp;$Q36&amp;$P36,'LEV014'!$A$2:$B$434,2,FALSE)+1,FALSE)</f>
        <v>0.651282892</v>
      </c>
      <c r="H36" s="27">
        <f>HLOOKUP(H$1,'LEV014'!$C$1:$AY$434,VLOOKUP($R36&amp;$Q36&amp;$P36,'LEV014'!$A$2:$B$434,2,FALSE)+1,FALSE)</f>
        <v>0.44025916399999998</v>
      </c>
      <c r="I36" s="27">
        <f>HLOOKUP(I$1,'LEV014'!$C$1:$AY$434,VLOOKUP($R36&amp;$Q36&amp;$P36,'LEV014'!$A$2:$B$434,2,FALSE)+1,FALSE)</f>
        <v>0.86230662000000002</v>
      </c>
      <c r="J36" s="58"/>
      <c r="K36" s="5"/>
      <c r="L36" s="5"/>
      <c r="M36" s="59"/>
      <c r="N36" s="5"/>
      <c r="O36" s="5"/>
      <c r="P36" s="40" t="s">
        <v>230</v>
      </c>
      <c r="Q36" s="40" t="s">
        <v>231</v>
      </c>
      <c r="R36" s="57" t="s">
        <v>76</v>
      </c>
      <c r="S36" s="57" t="s">
        <v>352</v>
      </c>
    </row>
    <row r="37" spans="1:19" s="71" customFormat="1" x14ac:dyDescent="0.25">
      <c r="A37" s="71" t="str">
        <f>A36</f>
        <v>Iodo</v>
      </c>
      <c r="B37" s="71" t="s">
        <v>4</v>
      </c>
      <c r="C37" s="71" t="s">
        <v>3</v>
      </c>
      <c r="D37" s="58">
        <f>HLOOKUP(D$1,'LEV014'!$C$1:$AY$434,VLOOKUP($R37&amp;$Q37&amp;$P37,'LEV014'!$A$2:$B$434,2,FALSE)+1,FALSE)</f>
        <v>-1.431396221</v>
      </c>
      <c r="E37" s="27">
        <f>HLOOKUP(E$1,'LEV014'!$C$1:$AY$434,VLOOKUP($R37&amp;$Q37&amp;$P37,'LEV014'!$A$2:$B$434,2,FALSE)+1,FALSE)</f>
        <v>-1.6176490800000001</v>
      </c>
      <c r="F37" s="27">
        <f>HLOOKUP(F$1,'LEV014'!$C$1:$AY$434,VLOOKUP($R37&amp;$Q37&amp;$P37,'LEV014'!$A$2:$B$434,2,FALSE)+1,FALSE)</f>
        <v>-1.2451433620000001</v>
      </c>
      <c r="G37" s="59">
        <f>HLOOKUP(G$1,'LEV014'!$C$1:$AY$434,VLOOKUP($R37&amp;$Q37&amp;$P37,'LEV014'!$A$2:$B$434,2,FALSE)+1,FALSE)</f>
        <v>0.41678010700000001</v>
      </c>
      <c r="H37" s="27">
        <f>HLOOKUP(H$1,'LEV014'!$C$1:$AY$434,VLOOKUP($R37&amp;$Q37&amp;$P37,'LEV014'!$A$2:$B$434,2,FALSE)+1,FALSE)</f>
        <v>0.28677848099999997</v>
      </c>
      <c r="I37" s="27">
        <f>HLOOKUP(I$1,'LEV014'!$C$1:$AY$434,VLOOKUP($R37&amp;$Q37&amp;$P37,'LEV014'!$A$2:$B$434,2,FALSE)+1,FALSE)</f>
        <v>0.54678173399999996</v>
      </c>
      <c r="J37" s="58"/>
      <c r="K37" s="5"/>
      <c r="L37" s="5"/>
      <c r="M37" s="59"/>
      <c r="N37" s="5"/>
      <c r="O37" s="5"/>
      <c r="P37" s="40" t="s">
        <v>232</v>
      </c>
      <c r="Q37" s="40" t="s">
        <v>231</v>
      </c>
      <c r="R37" s="57" t="str">
        <f>R36</f>
        <v>FRDIODO</v>
      </c>
      <c r="S37" s="57" t="str">
        <f>S36</f>
        <v>IFU</v>
      </c>
    </row>
    <row r="38" spans="1:19" s="71" customFormat="1" x14ac:dyDescent="0.25">
      <c r="A38" s="71" t="str">
        <f t="shared" ref="A38:A39" si="18">A37</f>
        <v>Iodo</v>
      </c>
      <c r="B38" s="71" t="s">
        <v>5</v>
      </c>
      <c r="C38" s="71" t="s">
        <v>2</v>
      </c>
      <c r="D38" s="58">
        <f>HLOOKUP(D$1,'LEV014'!$C$1:$AY$434,VLOOKUP($R38&amp;$Q38&amp;$P38,'LEV014'!$A$2:$B$434,2,FALSE)+1,FALSE)</f>
        <v>-0.997689571</v>
      </c>
      <c r="E38" s="27">
        <f>HLOOKUP(E$1,'LEV014'!$C$1:$AY$434,VLOOKUP($R38&amp;$Q38&amp;$P38,'LEV014'!$A$2:$B$434,2,FALSE)+1,FALSE)</f>
        <v>-1.1992726339999999</v>
      </c>
      <c r="F38" s="27">
        <f>HLOOKUP(F$1,'LEV014'!$C$1:$AY$434,VLOOKUP($R38&amp;$Q38&amp;$P38,'LEV014'!$A$2:$B$434,2,FALSE)+1,FALSE)</f>
        <v>-0.79610650900000002</v>
      </c>
      <c r="G38" s="59">
        <f>HLOOKUP(G$1,'LEV014'!$C$1:$AY$434,VLOOKUP($R38&amp;$Q38&amp;$P38,'LEV014'!$A$2:$B$434,2,FALSE)+1,FALSE)</f>
        <v>0.46452900699999999</v>
      </c>
      <c r="H38" s="27">
        <f>HLOOKUP(H$1,'LEV014'!$C$1:$AY$434,VLOOKUP($R38&amp;$Q38&amp;$P38,'LEV014'!$A$2:$B$434,2,FALSE)+1,FALSE)</f>
        <v>0.28275570900000002</v>
      </c>
      <c r="I38" s="27">
        <f>HLOOKUP(I$1,'LEV014'!$C$1:$AY$434,VLOOKUP($R38&amp;$Q38&amp;$P38,'LEV014'!$A$2:$B$434,2,FALSE)+1,FALSE)</f>
        <v>0.64630230399999999</v>
      </c>
      <c r="J38" s="58"/>
      <c r="K38" s="5"/>
      <c r="L38" s="5"/>
      <c r="M38" s="59"/>
      <c r="N38" s="5"/>
      <c r="O38" s="5"/>
      <c r="P38" s="40" t="s">
        <v>233</v>
      </c>
      <c r="Q38" s="40" t="s">
        <v>231</v>
      </c>
      <c r="R38" s="57" t="str">
        <f t="shared" ref="R38:S39" si="19">R37</f>
        <v>FRDIODO</v>
      </c>
      <c r="S38" s="57" t="str">
        <f t="shared" si="19"/>
        <v>IFU</v>
      </c>
    </row>
    <row r="39" spans="1:19" s="71" customFormat="1" x14ac:dyDescent="0.25">
      <c r="A39" s="71" t="str">
        <f t="shared" si="18"/>
        <v>Iodo</v>
      </c>
      <c r="B39" s="71" t="s">
        <v>5</v>
      </c>
      <c r="C39" s="71" t="s">
        <v>3</v>
      </c>
      <c r="D39" s="58">
        <f>HLOOKUP(D$1,'LEV014'!$C$1:$AY$434,VLOOKUP($R39&amp;$Q39&amp;$P39,'LEV014'!$A$2:$B$434,2,FALSE)+1,FALSE)</f>
        <v>-0.98267396100000004</v>
      </c>
      <c r="E39" s="27">
        <f>HLOOKUP(E$1,'LEV014'!$C$1:$AY$434,VLOOKUP($R39&amp;$Q39&amp;$P39,'LEV014'!$A$2:$B$434,2,FALSE)+1,FALSE)</f>
        <v>-1.301336585</v>
      </c>
      <c r="F39" s="27">
        <f>HLOOKUP(F$1,'LEV014'!$C$1:$AY$434,VLOOKUP($R39&amp;$Q39&amp;$P39,'LEV014'!$A$2:$B$434,2,FALSE)+1,FALSE)</f>
        <v>-0.66401133700000003</v>
      </c>
      <c r="G39" s="59">
        <f>HLOOKUP(G$1,'LEV014'!$C$1:$AY$434,VLOOKUP($R39&amp;$Q39&amp;$P39,'LEV014'!$A$2:$B$434,2,FALSE)+1,FALSE)</f>
        <v>1.0065624</v>
      </c>
      <c r="H39" s="27">
        <f>HLOOKUP(H$1,'LEV014'!$C$1:$AY$434,VLOOKUP($R39&amp;$Q39&amp;$P39,'LEV014'!$A$2:$B$434,2,FALSE)+1,FALSE)</f>
        <v>0.62472753400000003</v>
      </c>
      <c r="I39" s="27">
        <f>HLOOKUP(I$1,'LEV014'!$C$1:$AY$434,VLOOKUP($R39&amp;$Q39&amp;$P39,'LEV014'!$A$2:$B$434,2,FALSE)+1,FALSE)</f>
        <v>1.3883972659999999</v>
      </c>
      <c r="J39" s="58"/>
      <c r="K39" s="5"/>
      <c r="L39" s="5"/>
      <c r="M39" s="59"/>
      <c r="N39" s="5"/>
      <c r="O39" s="5"/>
      <c r="P39" s="40" t="s">
        <v>235</v>
      </c>
      <c r="Q39" s="40" t="s">
        <v>231</v>
      </c>
      <c r="R39" s="57" t="str">
        <f t="shared" si="19"/>
        <v>FRDIODO</v>
      </c>
      <c r="S39" s="57" t="str">
        <f t="shared" si="19"/>
        <v>IFU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5" x14ac:dyDescent="0.25"/>
  <cols>
    <col min="1" max="1" width="23.85546875" bestFit="1" customWidth="1"/>
    <col min="2" max="7" width="7.7109375" customWidth="1"/>
    <col min="8" max="8" width="7.7109375" style="35" hidden="1" customWidth="1"/>
    <col min="9" max="14" width="7.7109375" style="35" customWidth="1"/>
    <col min="15" max="15" width="7.7109375" style="35" hidden="1" customWidth="1"/>
    <col min="16" max="16" width="13.42578125" bestFit="1" customWidth="1"/>
  </cols>
  <sheetData>
    <row r="1" spans="1:16" x14ac:dyDescent="0.25">
      <c r="B1" s="38" t="s">
        <v>80</v>
      </c>
      <c r="C1" s="38" t="s">
        <v>81</v>
      </c>
      <c r="D1" s="38" t="s">
        <v>82</v>
      </c>
      <c r="E1" s="38" t="s">
        <v>83</v>
      </c>
      <c r="F1" s="38" t="s">
        <v>84</v>
      </c>
      <c r="G1" s="38" t="s">
        <v>85</v>
      </c>
      <c r="H1" s="38" t="s">
        <v>280</v>
      </c>
      <c r="I1" s="38" t="s">
        <v>80</v>
      </c>
      <c r="J1" s="38" t="s">
        <v>81</v>
      </c>
      <c r="K1" s="38" t="s">
        <v>82</v>
      </c>
      <c r="L1" s="38" t="s">
        <v>83</v>
      </c>
      <c r="M1" s="38" t="s">
        <v>84</v>
      </c>
      <c r="N1" s="38" t="s">
        <v>85</v>
      </c>
      <c r="O1" s="38" t="s">
        <v>281</v>
      </c>
    </row>
    <row r="2" spans="1:16" s="35" customFormat="1" x14ac:dyDescent="0.25">
      <c r="B2" s="38" t="s">
        <v>142</v>
      </c>
      <c r="C2" s="38" t="s">
        <v>142</v>
      </c>
      <c r="D2" s="38" t="s">
        <v>142</v>
      </c>
      <c r="E2" s="38" t="s">
        <v>142</v>
      </c>
      <c r="F2" s="38" t="s">
        <v>142</v>
      </c>
      <c r="G2" s="38" t="s">
        <v>142</v>
      </c>
      <c r="H2" s="38" t="s">
        <v>142</v>
      </c>
      <c r="I2" s="38" t="s">
        <v>150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150</v>
      </c>
      <c r="O2" s="38" t="s">
        <v>150</v>
      </c>
    </row>
    <row r="3" spans="1:16" s="35" customFormat="1" x14ac:dyDescent="0.25">
      <c r="B3" s="38" t="s">
        <v>151</v>
      </c>
      <c r="C3" s="38" t="s">
        <v>151</v>
      </c>
      <c r="D3" s="38" t="s">
        <v>151</v>
      </c>
      <c r="E3" s="38" t="s">
        <v>151</v>
      </c>
      <c r="F3" s="38" t="s">
        <v>151</v>
      </c>
      <c r="G3" s="38" t="s">
        <v>151</v>
      </c>
      <c r="H3" s="38" t="s">
        <v>151</v>
      </c>
      <c r="I3" s="38" t="s">
        <v>155</v>
      </c>
      <c r="J3" s="38" t="s">
        <v>155</v>
      </c>
      <c r="K3" s="38" t="s">
        <v>155</v>
      </c>
      <c r="L3" s="38" t="s">
        <v>155</v>
      </c>
      <c r="M3" s="38" t="s">
        <v>155</v>
      </c>
      <c r="N3" s="38" t="s">
        <v>155</v>
      </c>
      <c r="O3" s="38" t="s">
        <v>155</v>
      </c>
    </row>
    <row r="4" spans="1:16" s="35" customFormat="1" x14ac:dyDescent="0.25">
      <c r="B4" s="38" t="s">
        <v>152</v>
      </c>
      <c r="C4" s="38" t="s">
        <v>152</v>
      </c>
      <c r="D4" s="38" t="s">
        <v>152</v>
      </c>
      <c r="E4" s="38" t="s">
        <v>152</v>
      </c>
      <c r="F4" s="38" t="s">
        <v>152</v>
      </c>
      <c r="G4" s="38" t="s">
        <v>152</v>
      </c>
      <c r="H4" s="38" t="s">
        <v>152</v>
      </c>
      <c r="I4" s="38" t="s">
        <v>156</v>
      </c>
      <c r="J4" s="38" t="s">
        <v>156</v>
      </c>
      <c r="K4" s="38" t="s">
        <v>156</v>
      </c>
      <c r="L4" s="38" t="s">
        <v>156</v>
      </c>
      <c r="M4" s="38" t="s">
        <v>156</v>
      </c>
      <c r="N4" s="38" t="s">
        <v>156</v>
      </c>
      <c r="O4" s="38" t="s">
        <v>156</v>
      </c>
    </row>
    <row r="5" spans="1:16" s="35" customFormat="1" x14ac:dyDescent="0.25">
      <c r="B5" s="38" t="s">
        <v>154</v>
      </c>
      <c r="C5" s="38" t="s">
        <v>154</v>
      </c>
      <c r="D5" s="38" t="s">
        <v>154</v>
      </c>
      <c r="E5" s="38" t="s">
        <v>154</v>
      </c>
      <c r="F5" s="38" t="s">
        <v>154</v>
      </c>
      <c r="G5" s="38" t="s">
        <v>154</v>
      </c>
      <c r="H5" s="38" t="s">
        <v>154</v>
      </c>
      <c r="I5" s="38" t="s">
        <v>158</v>
      </c>
      <c r="J5" s="38" t="s">
        <v>158</v>
      </c>
      <c r="K5" s="38" t="s">
        <v>158</v>
      </c>
      <c r="L5" s="38" t="s">
        <v>158</v>
      </c>
      <c r="M5" s="38" t="s">
        <v>158</v>
      </c>
      <c r="N5" s="38" t="s">
        <v>158</v>
      </c>
      <c r="O5" s="38" t="s">
        <v>158</v>
      </c>
    </row>
    <row r="6" spans="1:16" s="35" customFormat="1" x14ac:dyDescent="0.25">
      <c r="B6" s="3" t="s">
        <v>162</v>
      </c>
      <c r="C6" s="3" t="s">
        <v>163</v>
      </c>
      <c r="D6" s="3" t="s">
        <v>164</v>
      </c>
      <c r="E6" s="3" t="s">
        <v>165</v>
      </c>
      <c r="F6" s="3" t="s">
        <v>275</v>
      </c>
      <c r="G6" s="3" t="s">
        <v>167</v>
      </c>
      <c r="H6" s="3" t="s">
        <v>281</v>
      </c>
      <c r="I6" s="3" t="s">
        <v>162</v>
      </c>
      <c r="J6" s="3" t="s">
        <v>163</v>
      </c>
      <c r="K6" s="3" t="s">
        <v>164</v>
      </c>
      <c r="L6" s="3" t="s">
        <v>165</v>
      </c>
      <c r="M6" s="3" t="s">
        <v>275</v>
      </c>
      <c r="N6" s="3" t="s">
        <v>167</v>
      </c>
      <c r="O6" s="3" t="s">
        <v>281</v>
      </c>
    </row>
    <row r="7" spans="1:16" s="35" customFormat="1" x14ac:dyDescent="0.25">
      <c r="B7" s="37" t="s">
        <v>262</v>
      </c>
      <c r="C7" s="3"/>
      <c r="D7" s="3"/>
      <c r="E7" s="3"/>
      <c r="F7" s="3"/>
      <c r="G7" s="3"/>
      <c r="H7" s="3"/>
      <c r="I7" s="37" t="s">
        <v>263</v>
      </c>
      <c r="J7" s="3"/>
      <c r="K7" s="3"/>
      <c r="L7" s="3"/>
      <c r="M7" s="3"/>
      <c r="N7" s="3"/>
      <c r="O7" s="3"/>
    </row>
    <row r="8" spans="1:16" s="35" customFormat="1" x14ac:dyDescent="0.25">
      <c r="A8" s="2" t="s">
        <v>283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9"/>
    </row>
    <row r="9" spans="1:16" x14ac:dyDescent="0.25">
      <c r="A9" t="s">
        <v>248</v>
      </c>
      <c r="B9" s="5">
        <f>HLOOKUP(B$2,'LEV011'!$D$1:$AA$97,VLOOKUP(B$1&amp;$P9,'LEV011'!$A$2:$B$97,2,FALSE)+1,FALSE)</f>
        <v>0.95718899700000004</v>
      </c>
      <c r="C9" s="5">
        <f>HLOOKUP(C$2,'LEV011'!$D$1:$AA$97,VLOOKUP(C$1&amp;$P9,'LEV011'!$A$2:$B$97,2,FALSE)+1,FALSE)</f>
        <v>0.49489466199999999</v>
      </c>
      <c r="D9" s="5">
        <f>HLOOKUP(D$2,'LEV011'!$D$1:$AA$97,VLOOKUP(D$1&amp;$P9,'LEV011'!$A$2:$B$97,2,FALSE)+1,FALSE)</f>
        <v>0.186718677</v>
      </c>
      <c r="E9" s="5">
        <f>HLOOKUP(E$2,'LEV011'!$D$1:$AA$97,VLOOKUP(E$1&amp;$P9,'LEV011'!$A$2:$B$97,2,FALSE)+1,FALSE)</f>
        <v>0.41994104399999999</v>
      </c>
      <c r="F9" s="5">
        <f>HLOOKUP(F$2,'LEV011'!$D$1:$AA$97,VLOOKUP(F$1&amp;$P9,'LEV011'!$A$2:$B$97,2,FALSE)+1,FALSE)</f>
        <v>0.15289404200000001</v>
      </c>
      <c r="G9" s="5">
        <f>HLOOKUP(G$2,'LEV011'!$D$1:$AA$97,VLOOKUP(G$1&amp;$P9,'LEV011'!$A$2:$B$97,2,FALSE)+1,FALSE)</f>
        <v>2.59451E-3</v>
      </c>
      <c r="H9" s="3"/>
      <c r="I9" s="5">
        <f>HLOOKUP(I$2,'LEV011'!$D$1:$AA$97,VLOOKUP(I$1&amp;$P9,'LEV011'!$A$2:$B$97,2,FALSE)+1,FALSE)</f>
        <v>2.4844960000000001E-3</v>
      </c>
      <c r="J9" s="5">
        <f>HLOOKUP(J$2,'LEV011'!$D$1:$AA$97,VLOOKUP(J$1&amp;$P9,'LEV011'!$A$2:$B$97,2,FALSE)+1,FALSE)</f>
        <v>1.1152428000000001E-2</v>
      </c>
      <c r="K9" s="5">
        <f>HLOOKUP(K$2,'LEV011'!$D$1:$AA$97,VLOOKUP(K$1&amp;$P9,'LEV011'!$A$2:$B$97,2,FALSE)+1,FALSE)</f>
        <v>0.18998912100000001</v>
      </c>
      <c r="L9" s="5">
        <f>HLOOKUP(L$2,'LEV011'!$D$1:$AA$97,VLOOKUP(L$1&amp;$P9,'LEV011'!$A$2:$B$97,2,FALSE)+1,FALSE)</f>
        <v>0.93206020700000003</v>
      </c>
      <c r="M9" s="5">
        <f>HLOOKUP(M$2,'LEV011'!$D$1:$AA$97,VLOOKUP(M$1&amp;$P9,'LEV011'!$A$2:$B$97,2,FALSE)+1,FALSE)</f>
        <v>1.9992930000000001E-3</v>
      </c>
      <c r="N9" s="5">
        <f>HLOOKUP(N$2,'LEV011'!$D$1:$AA$97,VLOOKUP(N$1&amp;$P9,'LEV011'!$A$2:$B$97,2,FALSE)+1,FALSE)</f>
        <v>5.3583870999999998E-2</v>
      </c>
      <c r="O9" s="3"/>
      <c r="P9" s="40" t="s">
        <v>89</v>
      </c>
    </row>
    <row r="10" spans="1:16" x14ac:dyDescent="0.25">
      <c r="A10" t="s">
        <v>249</v>
      </c>
      <c r="B10" s="5">
        <f>HLOOKUP(B$2,'LEV011'!$D$1:$AA$97,VLOOKUP(B$1&amp;$P10,'LEV011'!$A$2:$B$97,2,FALSE)+1,FALSE)</f>
        <v>4.2063966000000001E-2</v>
      </c>
      <c r="C10" s="5">
        <f>HLOOKUP(C$2,'LEV011'!$D$1:$AA$97,VLOOKUP(C$1&amp;$P10,'LEV011'!$A$2:$B$97,2,FALSE)+1,FALSE)</f>
        <v>0.21951299399999999</v>
      </c>
      <c r="D10" s="5">
        <f>HLOOKUP(D$2,'LEV011'!$D$1:$AA$97,VLOOKUP(D$1&amp;$P10,'LEV011'!$A$2:$B$97,2,FALSE)+1,FALSE)</f>
        <v>0.43384429099999999</v>
      </c>
      <c r="E10" s="5">
        <f>HLOOKUP(E$2,'LEV011'!$D$1:$AA$97,VLOOKUP(E$1&amp;$P10,'LEV011'!$A$2:$B$97,2,FALSE)+1,FALSE)</f>
        <v>0.74707897599999995</v>
      </c>
      <c r="F10" s="5">
        <f>HLOOKUP(F$2,'LEV011'!$D$1:$AA$97,VLOOKUP(F$1&amp;$P10,'LEV011'!$A$2:$B$97,2,FALSE)+1,FALSE)</f>
        <v>0.16896581099999999</v>
      </c>
      <c r="G10" s="5">
        <f>HLOOKUP(G$2,'LEV011'!$D$1:$AA$97,VLOOKUP(G$1&amp;$P10,'LEV011'!$A$2:$B$97,2,FALSE)+1,FALSE)</f>
        <v>0.172562938</v>
      </c>
      <c r="H10" s="3"/>
      <c r="I10" s="5">
        <f>HLOOKUP(I$2,'LEV011'!$D$1:$AA$97,VLOOKUP(I$1&amp;$P10,'LEV011'!$A$2:$B$97,2,FALSE)+1,FALSE)</f>
        <v>0.53491438300000005</v>
      </c>
      <c r="J10" s="5">
        <f>HLOOKUP(J$2,'LEV011'!$D$1:$AA$97,VLOOKUP(J$1&amp;$P10,'LEV011'!$A$2:$B$97,2,FALSE)+1,FALSE)</f>
        <v>0.75245458300000001</v>
      </c>
      <c r="K10" s="5">
        <f>HLOOKUP(K$2,'LEV011'!$D$1:$AA$97,VLOOKUP(K$1&amp;$P10,'LEV011'!$A$2:$B$97,2,FALSE)+1,FALSE)</f>
        <v>5.8702040000000004E-3</v>
      </c>
      <c r="L10" s="5">
        <f>HLOOKUP(L$2,'LEV011'!$D$1:$AA$97,VLOOKUP(L$1&amp;$P10,'LEV011'!$A$2:$B$97,2,FALSE)+1,FALSE)</f>
        <v>0.46412626699999998</v>
      </c>
      <c r="M10" s="5">
        <f>HLOOKUP(M$2,'LEV011'!$D$1:$AA$97,VLOOKUP(M$1&amp;$P10,'LEV011'!$A$2:$B$97,2,FALSE)+1,FALSE)</f>
        <v>0.55631318699999999</v>
      </c>
      <c r="N10" s="5">
        <f>HLOOKUP(N$2,'LEV011'!$D$1:$AA$97,VLOOKUP(N$1&amp;$P10,'LEV011'!$A$2:$B$97,2,FALSE)+1,FALSE)</f>
        <v>7.1529700000000005E-4</v>
      </c>
      <c r="O10" s="3"/>
      <c r="P10" s="40" t="s">
        <v>91</v>
      </c>
    </row>
    <row r="11" spans="1:16" x14ac:dyDescent="0.25">
      <c r="A11" t="s">
        <v>250</v>
      </c>
      <c r="B11" s="5">
        <f>HLOOKUP(B$2,'LEV011'!$D$1:$AA$97,VLOOKUP(B$1&amp;$P11,'LEV011'!$A$2:$B$97,2,FALSE)+1,FALSE)</f>
        <v>0.42624005199999998</v>
      </c>
      <c r="C11" s="5">
        <f>HLOOKUP(C$2,'LEV011'!$D$1:$AA$97,VLOOKUP(C$1&amp;$P11,'LEV011'!$A$2:$B$97,2,FALSE)+1,FALSE)</f>
        <v>0.82187297599999998</v>
      </c>
      <c r="D11" s="5">
        <f>HLOOKUP(D$2,'LEV011'!$D$1:$AA$97,VLOOKUP(D$1&amp;$P11,'LEV011'!$A$2:$B$97,2,FALSE)+1,FALSE)</f>
        <v>0.33546937900000001</v>
      </c>
      <c r="E11" s="5">
        <f>HLOOKUP(E$2,'LEV011'!$D$1:$AA$97,VLOOKUP(E$1&amp;$P11,'LEV011'!$A$2:$B$97,2,FALSE)+1,FALSE)</f>
        <v>0.55040849999999997</v>
      </c>
      <c r="F11" s="5">
        <f>HLOOKUP(F$2,'LEV011'!$D$1:$AA$97,VLOOKUP(F$1&amp;$P11,'LEV011'!$A$2:$B$97,2,FALSE)+1,FALSE)</f>
        <v>0.15396877</v>
      </c>
      <c r="G11" s="5">
        <f>HLOOKUP(G$2,'LEV011'!$D$1:$AA$97,VLOOKUP(G$1&amp;$P11,'LEV011'!$A$2:$B$97,2,FALSE)+1,FALSE)</f>
        <v>8.3247860000000007E-3</v>
      </c>
      <c r="H11" s="3"/>
      <c r="I11" s="5">
        <f>HLOOKUP(I$2,'LEV011'!$D$1:$AA$97,VLOOKUP(I$1&amp;$P11,'LEV011'!$A$2:$B$97,2,FALSE)+1,FALSE)</f>
        <v>6.4827500000000002E-4</v>
      </c>
      <c r="J11" s="5">
        <f>HLOOKUP(J$2,'LEV011'!$D$1:$AA$97,VLOOKUP(J$1&amp;$P11,'LEV011'!$A$2:$B$97,2,FALSE)+1,FALSE)</f>
        <v>7.7713800000000003E-4</v>
      </c>
      <c r="K11" s="5">
        <f>HLOOKUP(K$2,'LEV011'!$D$1:$AA$97,VLOOKUP(K$1&amp;$P11,'LEV011'!$A$2:$B$97,2,FALSE)+1,FALSE)</f>
        <v>2.6981991E-2</v>
      </c>
      <c r="L11" s="5">
        <f>HLOOKUP(L$2,'LEV011'!$D$1:$AA$97,VLOOKUP(L$1&amp;$P11,'LEV011'!$A$2:$B$97,2,FALSE)+1,FALSE)</f>
        <v>0.86956354700000005</v>
      </c>
      <c r="M11" s="5">
        <f>HLOOKUP(M$2,'LEV011'!$D$1:$AA$97,VLOOKUP(M$1&amp;$P11,'LEV011'!$A$2:$B$97,2,FALSE)+1,FALSE)</f>
        <v>1.0596058E-2</v>
      </c>
      <c r="N11" s="5">
        <f>HLOOKUP(N$2,'LEV011'!$D$1:$AA$97,VLOOKUP(N$1&amp;$P11,'LEV011'!$A$2:$B$97,2,FALSE)+1,FALSE)</f>
        <v>7.3385070000000002E-3</v>
      </c>
      <c r="O11" s="3"/>
      <c r="P11" s="40" t="s">
        <v>97</v>
      </c>
    </row>
    <row r="12" spans="1:16" x14ac:dyDescent="0.25">
      <c r="A12" t="s">
        <v>226</v>
      </c>
      <c r="B12" s="5">
        <f>HLOOKUP(B$2,'LEV011'!$D$1:$AA$97,VLOOKUP(B$1&amp;$P12,'LEV011'!$A$2:$B$97,2,FALSE)+1,FALSE)</f>
        <v>0.84133747699999994</v>
      </c>
      <c r="C12" s="5">
        <f>HLOOKUP(C$2,'LEV011'!$D$1:$AA$97,VLOOKUP(C$1&amp;$P12,'LEV011'!$A$2:$B$97,2,FALSE)+1,FALSE)</f>
        <v>0.68139588299999998</v>
      </c>
      <c r="D12" s="5">
        <f>HLOOKUP(D$2,'LEV011'!$D$1:$AA$97,VLOOKUP(D$1&amp;$P12,'LEV011'!$A$2:$B$97,2,FALSE)+1,FALSE)</f>
        <v>0.14297949300000001</v>
      </c>
      <c r="E12" s="5">
        <f>HLOOKUP(E$2,'LEV011'!$D$1:$AA$97,VLOOKUP(E$1&amp;$P12,'LEV011'!$A$2:$B$97,2,FALSE)+1,FALSE)</f>
        <v>0.65501768699999996</v>
      </c>
      <c r="F12" s="5">
        <f>HLOOKUP(F$2,'LEV011'!$D$1:$AA$97,VLOOKUP(F$1&amp;$P12,'LEV011'!$A$2:$B$97,2,FALSE)+1,FALSE)</f>
        <v>0.57986320199999997</v>
      </c>
      <c r="G12" s="5">
        <f>HLOOKUP(G$2,'LEV011'!$D$1:$AA$97,VLOOKUP(G$1&amp;$P12,'LEV011'!$A$2:$B$97,2,FALSE)+1,FALSE)</f>
        <v>0.705892407</v>
      </c>
      <c r="H12" s="3"/>
      <c r="I12" s="5">
        <f>HLOOKUP(I$2,'LEV011'!$D$1:$AA$97,VLOOKUP(I$1&amp;$P12,'LEV011'!$A$2:$B$97,2,FALSE)+1,FALSE)</f>
        <v>0.67502527400000001</v>
      </c>
      <c r="J12" s="5">
        <f>HLOOKUP(J$2,'LEV011'!$D$1:$AA$97,VLOOKUP(J$1&amp;$P12,'LEV011'!$A$2:$B$97,2,FALSE)+1,FALSE)</f>
        <v>0.95098892599999996</v>
      </c>
      <c r="K12" s="5">
        <f>HLOOKUP(K$2,'LEV011'!$D$1:$AA$97,VLOOKUP(K$1&amp;$P12,'LEV011'!$A$2:$B$97,2,FALSE)+1,FALSE)</f>
        <v>9.7685086000000004E-2</v>
      </c>
      <c r="L12" s="5">
        <f>HLOOKUP(L$2,'LEV011'!$D$1:$AA$97,VLOOKUP(L$1&amp;$P12,'LEV011'!$A$2:$B$97,2,FALSE)+1,FALSE)</f>
        <v>0.77271948199999996</v>
      </c>
      <c r="M12" s="5">
        <f>HLOOKUP(M$2,'LEV011'!$D$1:$AA$97,VLOOKUP(M$1&amp;$P12,'LEV011'!$A$2:$B$97,2,FALSE)+1,FALSE)</f>
        <v>0.662297672</v>
      </c>
      <c r="N12" s="5">
        <f>HLOOKUP(N$2,'LEV011'!$D$1:$AA$97,VLOOKUP(N$1&amp;$P12,'LEV011'!$A$2:$B$97,2,FALSE)+1,FALSE)</f>
        <v>0.15727316099999999</v>
      </c>
      <c r="O12" s="3"/>
      <c r="P12" s="40" t="s">
        <v>99</v>
      </c>
    </row>
    <row r="13" spans="1:16" x14ac:dyDescent="0.25">
      <c r="A13" t="s">
        <v>256</v>
      </c>
      <c r="B13" s="5">
        <f>HLOOKUP(B$2,'LEV011'!$D$1:$AA$97,VLOOKUP(B$1&amp;$P13,'LEV011'!$A$2:$B$97,2,FALSE)+1,FALSE)</f>
        <v>0.38998755400000001</v>
      </c>
      <c r="C13" s="5">
        <f>HLOOKUP(C$2,'LEV011'!$D$1:$AA$97,VLOOKUP(C$1&amp;$P13,'LEV011'!$A$2:$B$97,2,FALSE)+1,FALSE)</f>
        <v>0.302229743</v>
      </c>
      <c r="D13" s="5">
        <f>HLOOKUP(D$2,'LEV011'!$D$1:$AA$97,VLOOKUP(D$1&amp;$P13,'LEV011'!$A$2:$B$97,2,FALSE)+1,FALSE)</f>
        <v>0.43090985700000001</v>
      </c>
      <c r="E13" s="5">
        <f>HLOOKUP(E$2,'LEV011'!$D$1:$AA$97,VLOOKUP(E$1&amp;$P13,'LEV011'!$A$2:$B$97,2,FALSE)+1,FALSE)</f>
        <v>0.47185548900000002</v>
      </c>
      <c r="F13" s="5">
        <f>HLOOKUP(F$2,'LEV011'!$D$1:$AA$97,VLOOKUP(F$1&amp;$P13,'LEV011'!$A$2:$B$97,2,FALSE)+1,FALSE)</f>
        <v>0.193618865</v>
      </c>
      <c r="G13" s="5">
        <f>HLOOKUP(G$2,'LEV011'!$D$1:$AA$97,VLOOKUP(G$1&amp;$P13,'LEV011'!$A$2:$B$97,2,FALSE)+1,FALSE)</f>
        <v>0.86816221000000005</v>
      </c>
      <c r="H13" s="3"/>
      <c r="I13" s="5">
        <f>HLOOKUP(I$2,'LEV011'!$D$1:$AA$97,VLOOKUP(I$1&amp;$P13,'LEV011'!$A$2:$B$97,2,FALSE)+1,FALSE)</f>
        <v>0.17571794399999999</v>
      </c>
      <c r="J13" s="5">
        <f>HLOOKUP(J$2,'LEV011'!$D$1:$AA$97,VLOOKUP(J$1&amp;$P13,'LEV011'!$A$2:$B$97,2,FALSE)+1,FALSE)</f>
        <v>0.229741994</v>
      </c>
      <c r="K13" s="5">
        <f>HLOOKUP(K$2,'LEV011'!$D$1:$AA$97,VLOOKUP(K$1&amp;$P13,'LEV011'!$A$2:$B$97,2,FALSE)+1,FALSE)</f>
        <v>0.99681800200000004</v>
      </c>
      <c r="L13" s="5">
        <f>HLOOKUP(L$2,'LEV011'!$D$1:$AA$97,VLOOKUP(L$1&amp;$P13,'LEV011'!$A$2:$B$97,2,FALSE)+1,FALSE)</f>
        <v>0.41268858899999999</v>
      </c>
      <c r="M13" s="5">
        <f>HLOOKUP(M$2,'LEV011'!$D$1:$AA$97,VLOOKUP(M$1&amp;$P13,'LEV011'!$A$2:$B$97,2,FALSE)+1,FALSE)</f>
        <v>0.111165482</v>
      </c>
      <c r="N13" s="5">
        <f>HLOOKUP(N$2,'LEV011'!$D$1:$AA$97,VLOOKUP(N$1&amp;$P13,'LEV011'!$A$2:$B$97,2,FALSE)+1,FALSE)</f>
        <v>0.91255530299999998</v>
      </c>
      <c r="O13" s="3"/>
      <c r="P13" s="40" t="s">
        <v>160</v>
      </c>
    </row>
    <row r="14" spans="1:16" x14ac:dyDescent="0.25">
      <c r="A14" t="s">
        <v>251</v>
      </c>
      <c r="B14" s="5">
        <f>HLOOKUP(B$2,'LEV011'!$D$1:$AA$97,VLOOKUP(B$1&amp;$P14,'LEV011'!$A$2:$B$97,2,FALSE)+1,FALSE)</f>
        <v>0.458781983</v>
      </c>
      <c r="C14" s="5">
        <f>HLOOKUP(C$2,'LEV011'!$D$1:$AA$97,VLOOKUP(C$1&amp;$P14,'LEV011'!$A$2:$B$97,2,FALSE)+1,FALSE)</f>
        <v>0.74619140699999997</v>
      </c>
      <c r="D14" s="5">
        <f>HLOOKUP(D$2,'LEV011'!$D$1:$AA$97,VLOOKUP(D$1&amp;$P14,'LEV011'!$A$2:$B$97,2,FALSE)+1,FALSE)</f>
        <v>0.27595799199999999</v>
      </c>
      <c r="E14" s="5">
        <f>HLOOKUP(E$2,'LEV011'!$D$1:$AA$97,VLOOKUP(E$1&amp;$P14,'LEV011'!$A$2:$B$97,2,FALSE)+1,FALSE)</f>
        <v>0.44612690199999999</v>
      </c>
      <c r="F14" s="5">
        <f>HLOOKUP(F$2,'LEV011'!$D$1:$AA$97,VLOOKUP(F$1&amp;$P14,'LEV011'!$A$2:$B$97,2,FALSE)+1,FALSE)</f>
        <v>0.90118266300000005</v>
      </c>
      <c r="G14" s="5">
        <f>HLOOKUP(G$2,'LEV011'!$D$1:$AA$97,VLOOKUP(G$1&amp;$P14,'LEV011'!$A$2:$B$97,2,FALSE)+1,FALSE)</f>
        <v>0.100799339</v>
      </c>
      <c r="H14" s="3"/>
      <c r="I14" s="5">
        <f>HLOOKUP(I$2,'LEV011'!$D$1:$AA$97,VLOOKUP(I$1&amp;$P14,'LEV011'!$A$2:$B$97,2,FALSE)+1,FALSE)</f>
        <v>0.80619120099999997</v>
      </c>
      <c r="J14" s="5">
        <f>HLOOKUP(J$2,'LEV011'!$D$1:$AA$97,VLOOKUP(J$1&amp;$P14,'LEV011'!$A$2:$B$97,2,FALSE)+1,FALSE)</f>
        <v>0.965650656</v>
      </c>
      <c r="K14" s="5">
        <f>HLOOKUP(K$2,'LEV011'!$D$1:$AA$97,VLOOKUP(K$1&amp;$P14,'LEV011'!$A$2:$B$97,2,FALSE)+1,FALSE)</f>
        <v>0.26925215600000002</v>
      </c>
      <c r="L14" s="5">
        <f>HLOOKUP(L$2,'LEV011'!$D$1:$AA$97,VLOOKUP(L$1&amp;$P14,'LEV011'!$A$2:$B$97,2,FALSE)+1,FALSE)</f>
        <v>0.57989200900000004</v>
      </c>
      <c r="M14" s="5">
        <f>HLOOKUP(M$2,'LEV011'!$D$1:$AA$97,VLOOKUP(M$1&amp;$P14,'LEV011'!$A$2:$B$97,2,FALSE)+1,FALSE)</f>
        <v>0.88276657599999997</v>
      </c>
      <c r="N14" s="5">
        <f>HLOOKUP(N$2,'LEV011'!$D$1:$AA$97,VLOOKUP(N$1&amp;$P14,'LEV011'!$A$2:$B$97,2,FALSE)+1,FALSE)</f>
        <v>0.17413858800000001</v>
      </c>
      <c r="O14" s="3"/>
      <c r="P14" s="40" t="s">
        <v>159</v>
      </c>
    </row>
    <row r="15" spans="1:16" x14ac:dyDescent="0.25">
      <c r="A15" t="s">
        <v>252</v>
      </c>
      <c r="B15" s="5">
        <f>HLOOKUP(B$2,'LEV011'!$D$1:$AA$97,VLOOKUP(B$1&amp;$P15,'LEV011'!$A$2:$B$97,2,FALSE)+1,FALSE)</f>
        <v>0.73273672000000001</v>
      </c>
      <c r="C15" s="5">
        <f>HLOOKUP(C$2,'LEV011'!$D$1:$AA$97,VLOOKUP(C$1&amp;$P15,'LEV011'!$A$2:$B$97,2,FALSE)+1,FALSE)</f>
        <v>0.63375253099999995</v>
      </c>
      <c r="D15" s="5">
        <f>HLOOKUP(D$2,'LEV011'!$D$1:$AA$97,VLOOKUP(D$1&amp;$P15,'LEV011'!$A$2:$B$97,2,FALSE)+1,FALSE)</f>
        <v>0.14320887500000001</v>
      </c>
      <c r="E15" s="5">
        <f>HLOOKUP(E$2,'LEV011'!$D$1:$AA$97,VLOOKUP(E$1&amp;$P15,'LEV011'!$A$2:$B$97,2,FALSE)+1,FALSE)</f>
        <v>0.26887426399999997</v>
      </c>
      <c r="F15" s="5">
        <f>HLOOKUP(F$2,'LEV011'!$D$1:$AA$97,VLOOKUP(F$1&amp;$P15,'LEV011'!$A$2:$B$97,2,FALSE)+1,FALSE)</f>
        <v>0.31054675999999998</v>
      </c>
      <c r="G15" s="5">
        <f>HLOOKUP(G$2,'LEV011'!$D$1:$AA$97,VLOOKUP(G$1&amp;$P15,'LEV011'!$A$2:$B$97,2,FALSE)+1,FALSE)</f>
        <v>9.7791375E-2</v>
      </c>
      <c r="H15" s="3"/>
      <c r="I15" s="5">
        <f>HLOOKUP(I$2,'LEV011'!$D$1:$AA$97,VLOOKUP(I$1&amp;$P15,'LEV011'!$A$2:$B$97,2,FALSE)+1,FALSE)</f>
        <v>0.81558314499999995</v>
      </c>
      <c r="J15" s="5">
        <f>HLOOKUP(J$2,'LEV011'!$D$1:$AA$97,VLOOKUP(J$1&amp;$P15,'LEV011'!$A$2:$B$97,2,FALSE)+1,FALSE)</f>
        <v>0.80041455699999997</v>
      </c>
      <c r="K15" s="5">
        <f>HLOOKUP(K$2,'LEV011'!$D$1:$AA$97,VLOOKUP(K$1&amp;$P15,'LEV011'!$A$2:$B$97,2,FALSE)+1,FALSE)</f>
        <v>0.53554365000000004</v>
      </c>
      <c r="L15" s="5">
        <f>HLOOKUP(L$2,'LEV011'!$D$1:$AA$97,VLOOKUP(L$1&amp;$P15,'LEV011'!$A$2:$B$97,2,FALSE)+1,FALSE)</f>
        <v>0.52089755800000004</v>
      </c>
      <c r="M15" s="5">
        <f>HLOOKUP(M$2,'LEV011'!$D$1:$AA$97,VLOOKUP(M$1&amp;$P15,'LEV011'!$A$2:$B$97,2,FALSE)+1,FALSE)</f>
        <v>0.46777461999999997</v>
      </c>
      <c r="N15" s="5">
        <f>HLOOKUP(N$2,'LEV011'!$D$1:$AA$97,VLOOKUP(N$1&amp;$P15,'LEV011'!$A$2:$B$97,2,FALSE)+1,FALSE)</f>
        <v>6.7390131000000006E-2</v>
      </c>
      <c r="O15" s="3"/>
      <c r="P15" s="40" t="s">
        <v>350</v>
      </c>
    </row>
    <row r="16" spans="1:16" x14ac:dyDescent="0.25">
      <c r="A16" t="s">
        <v>253</v>
      </c>
      <c r="B16" s="5">
        <f>HLOOKUP(B$2,'LEV011'!$D$1:$AA$97,VLOOKUP(B$1&amp;$P16,'LEV011'!$A$2:$B$97,2,FALSE)+1,FALSE)</f>
        <v>0.68638099799999996</v>
      </c>
      <c r="C16" s="5">
        <f>HLOOKUP(C$2,'LEV011'!$D$1:$AA$97,VLOOKUP(C$1&amp;$P16,'LEV011'!$A$2:$B$97,2,FALSE)+1,FALSE)</f>
        <v>0.48279134600000001</v>
      </c>
      <c r="D16" s="5">
        <f>HLOOKUP(D$2,'LEV011'!$D$1:$AA$97,VLOOKUP(D$1&amp;$P16,'LEV011'!$A$2:$B$97,2,FALSE)+1,FALSE)</f>
        <v>4.3428828000000003E-2</v>
      </c>
      <c r="E16" s="5">
        <f>HLOOKUP(E$2,'LEV011'!$D$1:$AA$97,VLOOKUP(E$1&amp;$P16,'LEV011'!$A$2:$B$97,2,FALSE)+1,FALSE)</f>
        <v>0.223646442</v>
      </c>
      <c r="F16" s="5">
        <f>HLOOKUP(F$2,'LEV011'!$D$1:$AA$97,VLOOKUP(F$1&amp;$P16,'LEV011'!$A$2:$B$97,2,FALSE)+1,FALSE)</f>
        <v>6.3735206000000003E-2</v>
      </c>
      <c r="G16" s="5">
        <f>HLOOKUP(G$2,'LEV011'!$D$1:$AA$97,VLOOKUP(G$1&amp;$P16,'LEV011'!$A$2:$B$97,2,FALSE)+1,FALSE)</f>
        <v>0.97288541299999998</v>
      </c>
      <c r="H16" s="3"/>
      <c r="I16" s="5">
        <f>HLOOKUP(I$2,'LEV011'!$D$1:$AA$97,VLOOKUP(I$1&amp;$P16,'LEV011'!$A$2:$B$97,2,FALSE)+1,FALSE)</f>
        <v>0.79259502800000003</v>
      </c>
      <c r="J16" s="5">
        <f>HLOOKUP(J$2,'LEV011'!$D$1:$AA$97,VLOOKUP(J$1&amp;$P16,'LEV011'!$A$2:$B$97,2,FALSE)+1,FALSE)</f>
        <v>0.45442015000000002</v>
      </c>
      <c r="K16" s="5">
        <f>HLOOKUP(K$2,'LEV011'!$D$1:$AA$97,VLOOKUP(K$1&amp;$P16,'LEV011'!$A$2:$B$97,2,FALSE)+1,FALSE)</f>
        <v>2.4936858999999999E-2</v>
      </c>
      <c r="L16" s="5">
        <f>HLOOKUP(L$2,'LEV011'!$D$1:$AA$97,VLOOKUP(L$1&amp;$P16,'LEV011'!$A$2:$B$97,2,FALSE)+1,FALSE)</f>
        <v>0.47084413800000002</v>
      </c>
      <c r="M16" s="5">
        <f>HLOOKUP(M$2,'LEV011'!$D$1:$AA$97,VLOOKUP(M$1&amp;$P16,'LEV011'!$A$2:$B$97,2,FALSE)+1,FALSE)</f>
        <v>0.29996083800000001</v>
      </c>
      <c r="N16" s="5">
        <f>HLOOKUP(N$2,'LEV011'!$D$1:$AA$97,VLOOKUP(N$1&amp;$P16,'LEV011'!$A$2:$B$97,2,FALSE)+1,FALSE)</f>
        <v>0.156799195</v>
      </c>
      <c r="O16" s="3"/>
      <c r="P16" s="40" t="s">
        <v>98</v>
      </c>
    </row>
    <row r="17" spans="1:16" x14ac:dyDescent="0.25">
      <c r="A17" t="s">
        <v>254</v>
      </c>
      <c r="B17" s="5">
        <f>HLOOKUP(B$2,'LEV011'!$D$1:$AA$97,VLOOKUP(B$1&amp;$P17,'LEV011'!$A$2:$B$97,2,FALSE)+1,FALSE)</f>
        <v>0.53795311300000004</v>
      </c>
      <c r="C17" s="5">
        <f>HLOOKUP(C$2,'LEV011'!$D$1:$AA$97,VLOOKUP(C$1&amp;$P17,'LEV011'!$A$2:$B$97,2,FALSE)+1,FALSE)</f>
        <v>0.843618918</v>
      </c>
      <c r="D17" s="5">
        <f>HLOOKUP(D$2,'LEV011'!$D$1:$AA$97,VLOOKUP(D$1&amp;$P17,'LEV011'!$A$2:$B$97,2,FALSE)+1,FALSE)</f>
        <v>0.34289810900000001</v>
      </c>
      <c r="E17" s="5">
        <f>HLOOKUP(E$2,'LEV011'!$D$1:$AA$97,VLOOKUP(E$1&amp;$P17,'LEV011'!$A$2:$B$97,2,FALSE)+1,FALSE)</f>
        <v>4.3734899000000001E-2</v>
      </c>
      <c r="F17" s="5">
        <f>HLOOKUP(F$2,'LEV011'!$D$1:$AA$97,VLOOKUP(F$1&amp;$P17,'LEV011'!$A$2:$B$97,2,FALSE)+1,FALSE)</f>
        <v>0.94801001600000001</v>
      </c>
      <c r="G17" s="5">
        <f>HLOOKUP(G$2,'LEV011'!$D$1:$AA$97,VLOOKUP(G$1&amp;$P17,'LEV011'!$A$2:$B$97,2,FALSE)+1,FALSE)</f>
        <v>0.56253707500000005</v>
      </c>
      <c r="H17" s="3"/>
      <c r="I17" s="5">
        <f>HLOOKUP(I$2,'LEV011'!$D$1:$AA$97,VLOOKUP(I$1&amp;$P17,'LEV011'!$A$2:$B$97,2,FALSE)+1,FALSE)</f>
        <v>0.19649269799999999</v>
      </c>
      <c r="J17" s="5">
        <f>HLOOKUP(J$2,'LEV011'!$D$1:$AA$97,VLOOKUP(J$1&amp;$P17,'LEV011'!$A$2:$B$97,2,FALSE)+1,FALSE)</f>
        <v>0.24624136299999999</v>
      </c>
      <c r="K17" s="5">
        <f>HLOOKUP(K$2,'LEV011'!$D$1:$AA$97,VLOOKUP(K$1&amp;$P17,'LEV011'!$A$2:$B$97,2,FALSE)+1,FALSE)</f>
        <v>0.33891609</v>
      </c>
      <c r="L17" s="5">
        <f>HLOOKUP(L$2,'LEV011'!$D$1:$AA$97,VLOOKUP(L$1&amp;$P17,'LEV011'!$A$2:$B$97,2,FALSE)+1,FALSE)</f>
        <v>1.9171031000000002E-2</v>
      </c>
      <c r="M17" s="5">
        <f>HLOOKUP(M$2,'LEV011'!$D$1:$AA$97,VLOOKUP(M$1&amp;$P17,'LEV011'!$A$2:$B$97,2,FALSE)+1,FALSE)</f>
        <v>0.29842064499999998</v>
      </c>
      <c r="N17" s="5">
        <f>HLOOKUP(N$2,'LEV011'!$D$1:$AA$97,VLOOKUP(N$1&amp;$P17,'LEV011'!$A$2:$B$97,2,FALSE)+1,FALSE)</f>
        <v>0.76138658599999998</v>
      </c>
      <c r="O17" s="3"/>
      <c r="P17" s="40" t="s">
        <v>90</v>
      </c>
    </row>
    <row r="18" spans="1:16" x14ac:dyDescent="0.25">
      <c r="A18" t="s">
        <v>257</v>
      </c>
      <c r="B18" s="5">
        <f>HLOOKUP(B$2,'LEV011'!$D$1:$AA$97,VLOOKUP(B$1&amp;$P18,'LEV011'!$A$2:$B$97,2,FALSE)+1,FALSE)</f>
        <v>0.69716502999999996</v>
      </c>
      <c r="C18" s="5">
        <f>HLOOKUP(C$2,'LEV011'!$D$1:$AA$97,VLOOKUP(C$1&amp;$P18,'LEV011'!$A$2:$B$97,2,FALSE)+1,FALSE)</f>
        <v>0.40590974699999999</v>
      </c>
      <c r="D18" s="5">
        <f>HLOOKUP(D$2,'LEV011'!$D$1:$AA$97,VLOOKUP(D$1&amp;$P18,'LEV011'!$A$2:$B$97,2,FALSE)+1,FALSE)</f>
        <v>0.96777478900000002</v>
      </c>
      <c r="E18" s="5">
        <f>HLOOKUP(E$2,'LEV011'!$D$1:$AA$97,VLOOKUP(E$1&amp;$P18,'LEV011'!$A$2:$B$97,2,FALSE)+1,FALSE)</f>
        <v>0.57169642399999998</v>
      </c>
      <c r="F18" s="5">
        <f>HLOOKUP(F$2,'LEV011'!$D$1:$AA$97,VLOOKUP(F$1&amp;$P18,'LEV011'!$A$2:$B$97,2,FALSE)+1,FALSE)</f>
        <v>0.68055025199999997</v>
      </c>
      <c r="G18" s="5">
        <f>HLOOKUP(G$2,'LEV011'!$D$1:$AA$97,VLOOKUP(G$1&amp;$P18,'LEV011'!$A$2:$B$97,2,FALSE)+1,FALSE)</f>
        <v>0.28441092200000001</v>
      </c>
      <c r="H18" s="3"/>
      <c r="I18" s="5">
        <f>HLOOKUP(I$2,'LEV011'!$D$1:$AA$97,VLOOKUP(I$1&amp;$P18,'LEV011'!$A$2:$B$97,2,FALSE)+1,FALSE)</f>
        <v>0.73135362599999998</v>
      </c>
      <c r="J18" s="5">
        <f>HLOOKUP(J$2,'LEV011'!$D$1:$AA$97,VLOOKUP(J$1&amp;$P18,'LEV011'!$A$2:$B$97,2,FALSE)+1,FALSE)</f>
        <v>0.55149517999999997</v>
      </c>
      <c r="K18" s="5">
        <f>HLOOKUP(K$2,'LEV011'!$D$1:$AA$97,VLOOKUP(K$1&amp;$P18,'LEV011'!$A$2:$B$97,2,FALSE)+1,FALSE)</f>
        <v>3.9149334000000001E-2</v>
      </c>
      <c r="L18" s="5">
        <f>HLOOKUP(L$2,'LEV011'!$D$1:$AA$97,VLOOKUP(L$1&amp;$P18,'LEV011'!$A$2:$B$97,2,FALSE)+1,FALSE)</f>
        <v>0.63421756100000004</v>
      </c>
      <c r="M18" s="5">
        <f>HLOOKUP(M$2,'LEV011'!$D$1:$AA$97,VLOOKUP(M$1&amp;$P18,'LEV011'!$A$2:$B$97,2,FALSE)+1,FALSE)</f>
        <v>0.97554156000000003</v>
      </c>
      <c r="N18" s="5">
        <f>HLOOKUP(N$2,'LEV011'!$D$1:$AA$97,VLOOKUP(N$1&amp;$P18,'LEV011'!$A$2:$B$97,2,FALSE)+1,FALSE)</f>
        <v>0.58900000600000002</v>
      </c>
      <c r="O18" s="3"/>
      <c r="P18" s="40" t="s">
        <v>247</v>
      </c>
    </row>
    <row r="19" spans="1:16" x14ac:dyDescent="0.25">
      <c r="A19" t="s">
        <v>258</v>
      </c>
      <c r="B19" s="5">
        <f>HLOOKUP(B$2,'LEV011'!$D$1:$AA$97,VLOOKUP(B$1&amp;$P19,'LEV011'!$A$2:$B$97,2,FALSE)+1,FALSE)</f>
        <v>0.46952617800000002</v>
      </c>
      <c r="C19" s="5">
        <f>HLOOKUP(C$2,'LEV011'!$D$1:$AA$97,VLOOKUP(C$1&amp;$P19,'LEV011'!$A$2:$B$97,2,FALSE)+1,FALSE)</f>
        <v>0.75735533799999999</v>
      </c>
      <c r="D19" s="5">
        <f>HLOOKUP(D$2,'LEV011'!$D$1:$AA$97,VLOOKUP(D$1&amp;$P19,'LEV011'!$A$2:$B$97,2,FALSE)+1,FALSE)</f>
        <v>8.4009698999999993E-2</v>
      </c>
      <c r="E19" s="5">
        <f>HLOOKUP(E$2,'LEV011'!$D$1:$AA$97,VLOOKUP(E$1&amp;$P19,'LEV011'!$A$2:$B$97,2,FALSE)+1,FALSE)</f>
        <v>0.59652790499999997</v>
      </c>
      <c r="F19" s="5">
        <f>HLOOKUP(F$2,'LEV011'!$D$1:$AA$97,VLOOKUP(F$1&amp;$P19,'LEV011'!$A$2:$B$97,2,FALSE)+1,FALSE)</f>
        <v>0.86081928299999999</v>
      </c>
      <c r="G19" s="5">
        <f>HLOOKUP(G$2,'LEV011'!$D$1:$AA$97,VLOOKUP(G$1&amp;$P19,'LEV011'!$A$2:$B$97,2,FALSE)+1,FALSE)</f>
        <v>0.951201081</v>
      </c>
      <c r="H19" s="3"/>
      <c r="I19" s="5">
        <f>HLOOKUP(I$2,'LEV011'!$D$1:$AA$97,VLOOKUP(I$1&amp;$P19,'LEV011'!$A$2:$B$97,2,FALSE)+1,FALSE)</f>
        <v>0.60142811799999996</v>
      </c>
      <c r="J19" s="5">
        <f>HLOOKUP(J$2,'LEV011'!$D$1:$AA$97,VLOOKUP(J$1&amp;$P19,'LEV011'!$A$2:$B$97,2,FALSE)+1,FALSE)</f>
        <v>0.66847124499999999</v>
      </c>
      <c r="K19" s="5">
        <f>HLOOKUP(K$2,'LEV011'!$D$1:$AA$97,VLOOKUP(K$1&amp;$P19,'LEV011'!$A$2:$B$97,2,FALSE)+1,FALSE)</f>
        <v>0.120511075</v>
      </c>
      <c r="L19" s="5">
        <f>HLOOKUP(L$2,'LEV011'!$D$1:$AA$97,VLOOKUP(L$1&amp;$P19,'LEV011'!$A$2:$B$97,2,FALSE)+1,FALSE)</f>
        <v>0.79054505799999997</v>
      </c>
      <c r="M19" s="5">
        <f>HLOOKUP(M$2,'LEV011'!$D$1:$AA$97,VLOOKUP(M$1&amp;$P19,'LEV011'!$A$2:$B$97,2,FALSE)+1,FALSE)</f>
        <v>0.84505912299999997</v>
      </c>
      <c r="N19" s="5">
        <f>HLOOKUP(N$2,'LEV011'!$D$1:$AA$97,VLOOKUP(N$1&amp;$P19,'LEV011'!$A$2:$B$97,2,FALSE)+1,FALSE)</f>
        <v>0.26276765000000002</v>
      </c>
      <c r="O19" s="3"/>
      <c r="P19" s="40" t="s">
        <v>351</v>
      </c>
    </row>
    <row r="20" spans="1:16" x14ac:dyDescent="0.25">
      <c r="A20" t="s">
        <v>255</v>
      </c>
      <c r="B20" s="5">
        <f>HLOOKUP(B$2,'LEV011'!$D$1:$AA$97,VLOOKUP(B$1&amp;$P20,'LEV011'!$A$2:$B$97,2,FALSE)+1,FALSE)</f>
        <v>7.3247832999999998E-2</v>
      </c>
      <c r="C20" s="5">
        <f>HLOOKUP(C$2,'LEV011'!$D$1:$AA$97,VLOOKUP(C$1&amp;$P20,'LEV011'!$A$2:$B$97,2,FALSE)+1,FALSE)</f>
        <v>0.152486868</v>
      </c>
      <c r="D20" s="5">
        <f>HLOOKUP(D$2,'LEV011'!$D$1:$AA$97,VLOOKUP(D$1&amp;$P20,'LEV011'!$A$2:$B$97,2,FALSE)+1,FALSE)</f>
        <v>0.30023850699999999</v>
      </c>
      <c r="E20" s="5">
        <f>HLOOKUP(E$2,'LEV011'!$D$1:$AA$97,VLOOKUP(E$1&amp;$P20,'LEV011'!$A$2:$B$97,2,FALSE)+1,FALSE)</f>
        <v>5.8669223999999999E-2</v>
      </c>
      <c r="F20" s="5">
        <f>HLOOKUP(F$2,'LEV011'!$D$1:$AA$97,VLOOKUP(F$1&amp;$P20,'LEV011'!$A$2:$B$97,2,FALSE)+1,FALSE)</f>
        <v>7.4065880000000001E-2</v>
      </c>
      <c r="G20" s="5">
        <f>HLOOKUP(G$2,'LEV011'!$D$1:$AA$97,VLOOKUP(G$1&amp;$P20,'LEV011'!$A$2:$B$97,2,FALSE)+1,FALSE)</f>
        <v>0.275918049</v>
      </c>
      <c r="H20" s="3"/>
      <c r="I20" s="5">
        <f>HLOOKUP(I$2,'LEV011'!$D$1:$AA$97,VLOOKUP(I$1&amp;$P20,'LEV011'!$A$2:$B$97,2,FALSE)+1,FALSE)</f>
        <v>0.16015099399999999</v>
      </c>
      <c r="J20" s="5">
        <f>HLOOKUP(J$2,'LEV011'!$D$1:$AA$97,VLOOKUP(J$1&amp;$P20,'LEV011'!$A$2:$B$97,2,FALSE)+1,FALSE)</f>
        <v>0.10689533399999999</v>
      </c>
      <c r="K20" s="5">
        <f>HLOOKUP(K$2,'LEV011'!$D$1:$AA$97,VLOOKUP(K$1&amp;$P20,'LEV011'!$A$2:$B$97,2,FALSE)+1,FALSE)</f>
        <v>6.8474220000000002E-2</v>
      </c>
      <c r="L20" s="5">
        <f>HLOOKUP(L$2,'LEV011'!$D$1:$AA$97,VLOOKUP(L$1&amp;$P20,'LEV011'!$A$2:$B$97,2,FALSE)+1,FALSE)</f>
        <v>4.3017913999999997E-2</v>
      </c>
      <c r="M20" s="5">
        <f>HLOOKUP(M$2,'LEV011'!$D$1:$AA$97,VLOOKUP(M$1&amp;$P20,'LEV011'!$A$2:$B$97,2,FALSE)+1,FALSE)</f>
        <v>5.3578543999999999E-2</v>
      </c>
      <c r="N20" s="5">
        <f>HLOOKUP(N$2,'LEV011'!$D$1:$AA$97,VLOOKUP(N$1&amp;$P20,'LEV011'!$A$2:$B$97,2,FALSE)+1,FALSE)</f>
        <v>0.75726515900000002</v>
      </c>
      <c r="O20" s="3"/>
      <c r="P20" s="40" t="s">
        <v>95</v>
      </c>
    </row>
    <row r="21" spans="1:16" x14ac:dyDescent="0.25">
      <c r="A21" t="s">
        <v>259</v>
      </c>
      <c r="B21" s="5">
        <f>HLOOKUP(B$2,'LEV011'!$D$1:$AA$97,VLOOKUP(B$1&amp;$P21,'LEV011'!$A$2:$B$97,2,FALSE)+1,FALSE)</f>
        <v>0.34558103000000001</v>
      </c>
      <c r="C21" s="5">
        <f>HLOOKUP(C$2,'LEV011'!$D$1:$AA$97,VLOOKUP(C$1&amp;$P21,'LEV011'!$A$2:$B$97,2,FALSE)+1,FALSE)</f>
        <v>0.45510452800000001</v>
      </c>
      <c r="D21" s="5">
        <f>HLOOKUP(D$2,'LEV011'!$D$1:$AA$97,VLOOKUP(D$1&amp;$P21,'LEV011'!$A$2:$B$97,2,FALSE)+1,FALSE)</f>
        <v>0.28129559300000001</v>
      </c>
      <c r="E21" s="5">
        <f>HLOOKUP(E$2,'LEV011'!$D$1:$AA$97,VLOOKUP(E$1&amp;$P21,'LEV011'!$A$2:$B$97,2,FALSE)+1,FALSE)</f>
        <v>0.37625618599999999</v>
      </c>
      <c r="F21" s="5">
        <f>HLOOKUP(F$2,'LEV011'!$D$1:$AA$97,VLOOKUP(F$1&amp;$P21,'LEV011'!$A$2:$B$97,2,FALSE)+1,FALSE)</f>
        <v>0.68570050699999996</v>
      </c>
      <c r="G21" s="5">
        <f>HLOOKUP(G$2,'LEV011'!$D$1:$AA$97,VLOOKUP(G$1&amp;$P21,'LEV011'!$A$2:$B$97,2,FALSE)+1,FALSE)</f>
        <v>0.235720756</v>
      </c>
      <c r="H21" s="3"/>
      <c r="I21" s="5">
        <f>HLOOKUP(I$2,'LEV011'!$D$1:$AA$97,VLOOKUP(I$1&amp;$P21,'LEV011'!$A$2:$B$97,2,FALSE)+1,FALSE)</f>
        <v>3.275643E-3</v>
      </c>
      <c r="J21" s="5">
        <f>HLOOKUP(J$2,'LEV011'!$D$1:$AA$97,VLOOKUP(J$1&amp;$P21,'LEV011'!$A$2:$B$97,2,FALSE)+1,FALSE)</f>
        <v>4.7723799999999997E-3</v>
      </c>
      <c r="K21" s="5">
        <f>HLOOKUP(K$2,'LEV011'!$D$1:$AA$97,VLOOKUP(K$1&amp;$P21,'LEV011'!$A$2:$B$97,2,FALSE)+1,FALSE)</f>
        <v>1.7006864E-2</v>
      </c>
      <c r="L21" s="5">
        <f>HLOOKUP(L$2,'LEV011'!$D$1:$AA$97,VLOOKUP(L$1&amp;$P21,'LEV011'!$A$2:$B$97,2,FALSE)+1,FALSE)</f>
        <v>0.67102926600000001</v>
      </c>
      <c r="M21" s="5">
        <f>HLOOKUP(M$2,'LEV011'!$D$1:$AA$97,VLOOKUP(M$1&amp;$P21,'LEV011'!$A$2:$B$97,2,FALSE)+1,FALSE)</f>
        <v>0.26585651399999999</v>
      </c>
      <c r="N21" s="5">
        <f>HLOOKUP(N$2,'LEV011'!$D$1:$AA$97,VLOOKUP(N$1&amp;$P21,'LEV011'!$A$2:$B$97,2,FALSE)+1,FALSE)</f>
        <v>0.14236416099999999</v>
      </c>
      <c r="O21" s="3"/>
      <c r="P21" s="40" t="s">
        <v>94</v>
      </c>
    </row>
    <row r="22" spans="1:16" x14ac:dyDescent="0.25">
      <c r="A22" t="s">
        <v>260</v>
      </c>
      <c r="B22" s="5">
        <f>HLOOKUP(B$2,'LEV011'!$D$1:$AA$97,VLOOKUP(B$1&amp;$P22,'LEV011'!$A$2:$B$97,2,FALSE)+1,FALSE)</f>
        <v>0.107857563</v>
      </c>
      <c r="C22" s="5">
        <f>HLOOKUP(C$2,'LEV011'!$D$1:$AA$97,VLOOKUP(C$1&amp;$P22,'LEV011'!$A$2:$B$97,2,FALSE)+1,FALSE)</f>
        <v>6.1262994000000001E-2</v>
      </c>
      <c r="D22" s="5">
        <f>HLOOKUP(D$2,'LEV011'!$D$1:$AA$97,VLOOKUP(D$1&amp;$P22,'LEV011'!$A$2:$B$97,2,FALSE)+1,FALSE)</f>
        <v>0.79985432199999995</v>
      </c>
      <c r="E22" s="5">
        <f>HLOOKUP(E$2,'LEV011'!$D$1:$AA$97,VLOOKUP(E$1&amp;$P22,'LEV011'!$A$2:$B$97,2,FALSE)+1,FALSE)</f>
        <v>4.7515935000000002E-2</v>
      </c>
      <c r="F22" s="5">
        <f>HLOOKUP(F$2,'LEV011'!$D$1:$AA$97,VLOOKUP(F$1&amp;$P22,'LEV011'!$A$2:$B$97,2,FALSE)+1,FALSE)</f>
        <v>1.7051712E-2</v>
      </c>
      <c r="G22" s="5">
        <f>HLOOKUP(G$2,'LEV011'!$D$1:$AA$97,VLOOKUP(G$1&amp;$P22,'LEV011'!$A$2:$B$97,2,FALSE)+1,FALSE)</f>
        <v>4.8621520000000001E-2</v>
      </c>
      <c r="H22" s="3"/>
      <c r="I22" s="5">
        <f>HLOOKUP(I$2,'LEV011'!$D$1:$AA$97,VLOOKUP(I$1&amp;$P22,'LEV011'!$A$2:$B$97,2,FALSE)+1,FALSE)</f>
        <v>0.32196039599999998</v>
      </c>
      <c r="J22" s="5">
        <f>HLOOKUP(J$2,'LEV011'!$D$1:$AA$97,VLOOKUP(J$1&amp;$P22,'LEV011'!$A$2:$B$97,2,FALSE)+1,FALSE)</f>
        <v>0.26634744799999999</v>
      </c>
      <c r="K22" s="5">
        <f>HLOOKUP(K$2,'LEV011'!$D$1:$AA$97,VLOOKUP(K$1&amp;$P22,'LEV011'!$A$2:$B$97,2,FALSE)+1,FALSE)</f>
        <v>0.77037295299999997</v>
      </c>
      <c r="L22" s="5">
        <f>HLOOKUP(L$2,'LEV011'!$D$1:$AA$97,VLOOKUP(L$1&amp;$P22,'LEV011'!$A$2:$B$97,2,FALSE)+1,FALSE)</f>
        <v>7.2363922999999997E-2</v>
      </c>
      <c r="M22" s="5">
        <f>HLOOKUP(M$2,'LEV011'!$D$1:$AA$97,VLOOKUP(M$1&amp;$P22,'LEV011'!$A$2:$B$97,2,FALSE)+1,FALSE)</f>
        <v>8.4508031999999997E-2</v>
      </c>
      <c r="N22" s="5">
        <f>HLOOKUP(N$2,'LEV011'!$D$1:$AA$97,VLOOKUP(N$1&amp;$P22,'LEV011'!$A$2:$B$97,2,FALSE)+1,FALSE)</f>
        <v>0.391812779</v>
      </c>
      <c r="O22" s="3"/>
      <c r="P22" s="40" t="s">
        <v>96</v>
      </c>
    </row>
    <row r="23" spans="1:16" x14ac:dyDescent="0.25">
      <c r="A23" t="s">
        <v>261</v>
      </c>
      <c r="B23" s="5">
        <f>HLOOKUP(B$2,'LEV011'!$D$1:$AA$97,VLOOKUP(B$1&amp;$P23,'LEV011'!$A$2:$B$97,2,FALSE)+1,FALSE)</f>
        <v>0.109146116</v>
      </c>
      <c r="C23" s="5">
        <f>HLOOKUP(C$2,'LEV011'!$D$1:$AA$97,VLOOKUP(C$1&amp;$P23,'LEV011'!$A$2:$B$97,2,FALSE)+1,FALSE)</f>
        <v>0.13792211900000001</v>
      </c>
      <c r="D23" s="5">
        <f>HLOOKUP(D$2,'LEV011'!$D$1:$AA$97,VLOOKUP(D$1&amp;$P23,'LEV011'!$A$2:$B$97,2,FALSE)+1,FALSE)</f>
        <v>0.38256129</v>
      </c>
      <c r="E23" s="5">
        <f>HLOOKUP(E$2,'LEV011'!$D$1:$AA$97,VLOOKUP(E$1&amp;$P23,'LEV011'!$A$2:$B$97,2,FALSE)+1,FALSE)</f>
        <v>7.4458656999999998E-2</v>
      </c>
      <c r="F23" s="5">
        <f>HLOOKUP(F$2,'LEV011'!$D$1:$AA$97,VLOOKUP(F$1&amp;$P23,'LEV011'!$A$2:$B$97,2,FALSE)+1,FALSE)</f>
        <v>0.100663987</v>
      </c>
      <c r="G23" s="5">
        <f>HLOOKUP(G$2,'LEV011'!$D$1:$AA$97,VLOOKUP(G$1&amp;$P23,'LEV011'!$A$2:$B$97,2,FALSE)+1,FALSE)</f>
        <v>0.31289726299999998</v>
      </c>
      <c r="H23" s="3"/>
      <c r="I23" s="5">
        <f>HLOOKUP(I$2,'LEV011'!$D$1:$AA$97,VLOOKUP(I$1&amp;$P23,'LEV011'!$A$2:$B$97,2,FALSE)+1,FALSE)</f>
        <v>0.227377155</v>
      </c>
      <c r="J23" s="5">
        <f>HLOOKUP(J$2,'LEV011'!$D$1:$AA$97,VLOOKUP(J$1&amp;$P23,'LEV011'!$A$2:$B$97,2,FALSE)+1,FALSE)</f>
        <v>0.15683939999999999</v>
      </c>
      <c r="K23" s="5">
        <f>HLOOKUP(K$2,'LEV011'!$D$1:$AA$97,VLOOKUP(K$1&amp;$P23,'LEV011'!$A$2:$B$97,2,FALSE)+1,FALSE)</f>
        <v>6.8235654000000007E-2</v>
      </c>
      <c r="L23" s="5">
        <f>HLOOKUP(L$2,'LEV011'!$D$1:$AA$97,VLOOKUP(L$1&amp;$P23,'LEV011'!$A$2:$B$97,2,FALSE)+1,FALSE)</f>
        <v>6.6875096999999994E-2</v>
      </c>
      <c r="M23" s="5">
        <f>HLOOKUP(M$2,'LEV011'!$D$1:$AA$97,VLOOKUP(M$1&amp;$P23,'LEV011'!$A$2:$B$97,2,FALSE)+1,FALSE)</f>
        <v>0.28253004999999998</v>
      </c>
      <c r="N23" s="5">
        <f>HLOOKUP(N$2,'LEV011'!$D$1:$AA$97,VLOOKUP(N$1&amp;$P23,'LEV011'!$A$2:$B$97,2,FALSE)+1,FALSE)</f>
        <v>0.80696210400000001</v>
      </c>
      <c r="O23" s="3"/>
      <c r="P23" s="40" t="s">
        <v>93</v>
      </c>
    </row>
    <row r="24" spans="1:16" x14ac:dyDescent="0.25">
      <c r="A24" s="2" t="s">
        <v>284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9"/>
    </row>
    <row r="25" spans="1:16" x14ac:dyDescent="0.25">
      <c r="A25" s="35" t="s">
        <v>248</v>
      </c>
      <c r="B25" s="5">
        <f>HLOOKUP(B$3,'LEV011'!$D$1:$AA$97,VLOOKUP(B$1&amp;$P25,'LEV011'!$A$2:$B$97,2,FALSE)+1,FALSE)</f>
        <v>-0.24736327799999999</v>
      </c>
      <c r="C25" s="5">
        <f>HLOOKUP(C$3,'LEV011'!$D$1:$AA$97,VLOOKUP(C$1&amp;$P25,'LEV011'!$A$2:$B$97,2,FALSE)+1,FALSE)</f>
        <v>0.10045084899999999</v>
      </c>
      <c r="D25" s="5">
        <f>HLOOKUP(D$3,'LEV011'!$D$1:$AA$97,VLOOKUP(D$1&amp;$P25,'LEV011'!$A$2:$B$97,2,FALSE)+1,FALSE)</f>
        <v>-1.439103558</v>
      </c>
      <c r="E25" s="5">
        <f>HLOOKUP(E$3,'LEV011'!$D$1:$AA$97,VLOOKUP(E$1&amp;$P25,'LEV011'!$A$2:$B$97,2,FALSE)+1,FALSE)</f>
        <v>-1.33634356</v>
      </c>
      <c r="F25" s="5">
        <f>HLOOKUP(F$3,'LEV011'!$D$1:$AA$97,VLOOKUP(F$1&amp;$P25,'LEV011'!$A$2:$B$97,2,FALSE)+1,FALSE)</f>
        <v>0.98434496599999999</v>
      </c>
      <c r="G25" s="5">
        <f>HLOOKUP(G$3,'LEV011'!$D$1:$AA$97,VLOOKUP(G$1&amp;$P25,'LEV011'!$A$2:$B$97,2,FALSE)+1,FALSE)</f>
        <v>-2.4675343079999998</v>
      </c>
      <c r="H25" s="3"/>
      <c r="I25" s="5">
        <f>HLOOKUP(I$3,'LEV011'!$D$1:$AA$97,VLOOKUP(I$1&amp;$P25,'LEV011'!$A$2:$B$97,2,FALSE)+1,FALSE)</f>
        <v>-1.8929292280000001</v>
      </c>
      <c r="J25" s="5">
        <f>HLOOKUP(J$3,'LEV011'!$D$1:$AA$97,VLOOKUP(J$1&amp;$P25,'LEV011'!$A$2:$B$97,2,FALSE)+1,FALSE)</f>
        <v>-1.737101931</v>
      </c>
      <c r="K25" s="5">
        <f>HLOOKUP(K$3,'LEV011'!$D$1:$AA$97,VLOOKUP(K$1&amp;$P25,'LEV011'!$A$2:$B$97,2,FALSE)+1,FALSE)</f>
        <v>-0.24648238</v>
      </c>
      <c r="L25" s="5">
        <f>HLOOKUP(L$3,'LEV011'!$D$1:$AA$97,VLOOKUP(L$1&amp;$P25,'LEV011'!$A$2:$B$97,2,FALSE)+1,FALSE)</f>
        <v>-0.75605627200000003</v>
      </c>
      <c r="M25" s="5">
        <f>HLOOKUP(M$3,'LEV011'!$D$1:$AA$97,VLOOKUP(M$1&amp;$P25,'LEV011'!$A$2:$B$97,2,FALSE)+1,FALSE)</f>
        <v>-1.7575330549999999</v>
      </c>
      <c r="N25" s="5">
        <f>HLOOKUP(N$3,'LEV011'!$D$1:$AA$97,VLOOKUP(N$1&amp;$P25,'LEV011'!$A$2:$B$97,2,FALSE)+1,FALSE)</f>
        <v>-0.37657458599999999</v>
      </c>
      <c r="O25" s="3"/>
      <c r="P25" s="40" t="s">
        <v>89</v>
      </c>
    </row>
    <row r="26" spans="1:16" x14ac:dyDescent="0.25">
      <c r="A26" s="35" t="s">
        <v>249</v>
      </c>
      <c r="B26" s="5">
        <f>HLOOKUP(B$3,'LEV011'!$D$1:$AA$97,VLOOKUP(B$1&amp;$P26,'LEV011'!$A$2:$B$97,2,FALSE)+1,FALSE)</f>
        <v>2.3393032000000001E-2</v>
      </c>
      <c r="C26" s="5">
        <f>HLOOKUP(C$3,'LEV011'!$D$1:$AA$97,VLOOKUP(C$1&amp;$P26,'LEV011'!$A$2:$B$97,2,FALSE)+1,FALSE)</f>
        <v>2.7203897000000001E-2</v>
      </c>
      <c r="D26" s="5">
        <f>HLOOKUP(D$3,'LEV011'!$D$1:$AA$97,VLOOKUP(D$1&amp;$P26,'LEV011'!$A$2:$B$97,2,FALSE)+1,FALSE)</f>
        <v>-5.1663840000000003E-2</v>
      </c>
      <c r="E26" s="5">
        <f>HLOOKUP(E$3,'LEV011'!$D$1:$AA$97,VLOOKUP(E$1&amp;$P26,'LEV011'!$A$2:$B$97,2,FALSE)+1,FALSE)</f>
        <v>-3.9329869999999998E-3</v>
      </c>
      <c r="F26" s="5">
        <f>HLOOKUP(F$3,'LEV011'!$D$1:$AA$97,VLOOKUP(F$1&amp;$P26,'LEV011'!$A$2:$B$97,2,FALSE)+1,FALSE)</f>
        <v>5.620605E-2</v>
      </c>
      <c r="G26" s="5">
        <f>HLOOKUP(G$3,'LEV011'!$D$1:$AA$97,VLOOKUP(G$1&amp;$P26,'LEV011'!$A$2:$B$97,2,FALSE)+1,FALSE)</f>
        <v>-2.6183247E-2</v>
      </c>
      <c r="H26" s="3"/>
      <c r="I26" s="5">
        <f>HLOOKUP(I$3,'LEV011'!$D$1:$AA$97,VLOOKUP(I$1&amp;$P26,'LEV011'!$A$2:$B$97,2,FALSE)+1,FALSE)</f>
        <v>-1.2548082E-2</v>
      </c>
      <c r="J26" s="5">
        <f>HLOOKUP(J$3,'LEV011'!$D$1:$AA$97,VLOOKUP(J$1&amp;$P26,'LEV011'!$A$2:$B$97,2,FALSE)+1,FALSE)</f>
        <v>-6.8795330000000002E-3</v>
      </c>
      <c r="K26" s="5">
        <f>HLOOKUP(K$3,'LEV011'!$D$1:$AA$97,VLOOKUP(K$1&amp;$P26,'LEV011'!$A$2:$B$97,2,FALSE)+1,FALSE)</f>
        <v>3.5124194999999997E-2</v>
      </c>
      <c r="L26" s="5">
        <f>HLOOKUP(L$3,'LEV011'!$D$1:$AA$97,VLOOKUP(L$1&amp;$P26,'LEV011'!$A$2:$B$97,2,FALSE)+1,FALSE)</f>
        <v>2.7642559000000001E-2</v>
      </c>
      <c r="M26" s="5">
        <f>HLOOKUP(M$3,'LEV011'!$D$1:$AA$97,VLOOKUP(M$1&amp;$P26,'LEV011'!$A$2:$B$97,2,FALSE)+1,FALSE)</f>
        <v>-1.5738622000000001E-2</v>
      </c>
      <c r="N26" s="5">
        <f>HLOOKUP(N$3,'LEV011'!$D$1:$AA$97,VLOOKUP(N$1&amp;$P26,'LEV011'!$A$2:$B$97,2,FALSE)+1,FALSE)</f>
        <v>7.2505214999999998E-2</v>
      </c>
      <c r="O26" s="3"/>
      <c r="P26" s="40" t="s">
        <v>91</v>
      </c>
    </row>
    <row r="27" spans="1:16" x14ac:dyDescent="0.25">
      <c r="A27" s="35" t="s">
        <v>250</v>
      </c>
      <c r="B27" s="5">
        <f>HLOOKUP(B$3,'LEV011'!$D$1:$AA$97,VLOOKUP(B$1&amp;$P27,'LEV011'!$A$2:$B$97,2,FALSE)+1,FALSE)</f>
        <v>-6.9642562000000005E-2</v>
      </c>
      <c r="C27" s="5">
        <f>HLOOKUP(C$3,'LEV011'!$D$1:$AA$97,VLOOKUP(C$1&amp;$P27,'LEV011'!$A$2:$B$97,2,FALSE)+1,FALSE)</f>
        <v>-2.7314114E-2</v>
      </c>
      <c r="D27" s="5">
        <f>HLOOKUP(D$3,'LEV011'!$D$1:$AA$97,VLOOKUP(D$1&amp;$P27,'LEV011'!$A$2:$B$97,2,FALSE)+1,FALSE)</f>
        <v>0.69332187300000003</v>
      </c>
      <c r="E27" s="5">
        <f>HLOOKUP(E$3,'LEV011'!$D$1:$AA$97,VLOOKUP(E$1&amp;$P27,'LEV011'!$A$2:$B$97,2,FALSE)+1,FALSE)</f>
        <v>0.50002714599999998</v>
      </c>
      <c r="F27" s="5">
        <f>HLOOKUP(F$3,'LEV011'!$D$1:$AA$97,VLOOKUP(F$1&amp;$P27,'LEV011'!$A$2:$B$97,2,FALSE)+1,FALSE)</f>
        <v>-0.76782831299999998</v>
      </c>
      <c r="G27" s="5">
        <f>HLOOKUP(G$3,'LEV011'!$D$1:$AA$97,VLOOKUP(G$1&amp;$P27,'LEV011'!$A$2:$B$97,2,FALSE)+1,FALSE)</f>
        <v>1.0019996849999999</v>
      </c>
      <c r="H27" s="3"/>
      <c r="I27" s="5">
        <f>HLOOKUP(I$3,'LEV011'!$D$1:$AA$97,VLOOKUP(I$1&amp;$P27,'LEV011'!$A$2:$B$97,2,FALSE)+1,FALSE)</f>
        <v>0.75115116100000001</v>
      </c>
      <c r="J27" s="5">
        <f>HLOOKUP(J$3,'LEV011'!$D$1:$AA$97,VLOOKUP(J$1&amp;$P27,'LEV011'!$A$2:$B$97,2,FALSE)+1,FALSE)</f>
        <v>0.87767450000000002</v>
      </c>
      <c r="K27" s="5">
        <f>HLOOKUP(K$3,'LEV011'!$D$1:$AA$97,VLOOKUP(K$1&amp;$P27,'LEV011'!$A$2:$B$97,2,FALSE)+1,FALSE)</f>
        <v>-0.21200284799999999</v>
      </c>
      <c r="L27" s="5">
        <f>HLOOKUP(L$3,'LEV011'!$D$1:$AA$97,VLOOKUP(L$1&amp;$P27,'LEV011'!$A$2:$B$97,2,FALSE)+1,FALSE)</f>
        <v>0.114017352</v>
      </c>
      <c r="M27" s="5">
        <f>HLOOKUP(M$3,'LEV011'!$D$1:$AA$97,VLOOKUP(M$1&amp;$P27,'LEV011'!$A$2:$B$97,2,FALSE)+1,FALSE)</f>
        <v>0.67445221399999999</v>
      </c>
      <c r="N27" s="5">
        <f>HLOOKUP(N$3,'LEV011'!$D$1:$AA$97,VLOOKUP(N$1&amp;$P27,'LEV011'!$A$2:$B$97,2,FALSE)+1,FALSE)</f>
        <v>-0.36921773499999999</v>
      </c>
      <c r="O27" s="3"/>
      <c r="P27" s="40" t="s">
        <v>97</v>
      </c>
    </row>
    <row r="28" spans="1:16" x14ac:dyDescent="0.25">
      <c r="A28" s="35" t="s">
        <v>251</v>
      </c>
      <c r="B28" s="5">
        <f>HLOOKUP(B$3,'LEV011'!$D$1:$AA$97,VLOOKUP(B$1&amp;$P28,'LEV011'!$A$2:$B$97,2,FALSE)+1,FALSE)</f>
        <v>1.2328751000000001E-2</v>
      </c>
      <c r="C28" s="5">
        <f>HLOOKUP(C$3,'LEV011'!$D$1:$AA$97,VLOOKUP(C$1&amp;$P28,'LEV011'!$A$2:$B$97,2,FALSE)+1,FALSE)</f>
        <v>9.1158070000000001E-3</v>
      </c>
      <c r="D28" s="5">
        <f>HLOOKUP(D$3,'LEV011'!$D$1:$AA$97,VLOOKUP(D$1&amp;$P28,'LEV011'!$A$2:$B$97,2,FALSE)+1,FALSE)</f>
        <v>-2.8132991999999999E-2</v>
      </c>
      <c r="E28" s="5">
        <f>HLOOKUP(E$3,'LEV011'!$D$1:$AA$97,VLOOKUP(E$1&amp;$P28,'LEV011'!$A$2:$B$97,2,FALSE)+1,FALSE)</f>
        <v>2.7707656000000001E-2</v>
      </c>
      <c r="F28" s="5">
        <f>HLOOKUP(F$3,'LEV011'!$D$1:$AA$97,VLOOKUP(F$1&amp;$P28,'LEV011'!$A$2:$B$97,2,FALSE)+1,FALSE)</f>
        <v>1.5995792000000002E-2</v>
      </c>
      <c r="G28" s="5">
        <f>HLOOKUP(G$3,'LEV011'!$D$1:$AA$97,VLOOKUP(G$1&amp;$P28,'LEV011'!$A$2:$B$97,2,FALSE)+1,FALSE)</f>
        <v>5.0600844999999998E-2</v>
      </c>
      <c r="H28" s="3"/>
      <c r="I28" s="5">
        <f>HLOOKUP(I$3,'LEV011'!$D$1:$AA$97,VLOOKUP(I$1&amp;$P28,'LEV011'!$A$2:$B$97,2,FALSE)+1,FALSE)</f>
        <v>-1.5345684E-2</v>
      </c>
      <c r="J28" s="5">
        <f>HLOOKUP(J$3,'LEV011'!$D$1:$AA$97,VLOOKUP(J$1&amp;$P28,'LEV011'!$A$2:$B$97,2,FALSE)+1,FALSE)</f>
        <v>-2.2228009999999999E-3</v>
      </c>
      <c r="K28" s="5">
        <f>HLOOKUP(K$3,'LEV011'!$D$1:$AA$97,VLOOKUP(K$1&amp;$P28,'LEV011'!$A$2:$B$97,2,FALSE)+1,FALSE)</f>
        <v>1.6423047E-2</v>
      </c>
      <c r="L28" s="5">
        <f>HLOOKUP(L$3,'LEV011'!$D$1:$AA$97,VLOOKUP(L$1&amp;$P28,'LEV011'!$A$2:$B$97,2,FALSE)+1,FALSE)</f>
        <v>3.0574085000000001E-2</v>
      </c>
      <c r="M28" s="5">
        <f>HLOOKUP(M$3,'LEV011'!$D$1:$AA$97,VLOOKUP(M$1&amp;$P28,'LEV011'!$A$2:$B$97,2,FALSE)+1,FALSE)</f>
        <v>3.257046E-3</v>
      </c>
      <c r="N28" s="5">
        <f>HLOOKUP(N$3,'LEV011'!$D$1:$AA$97,VLOOKUP(N$1&amp;$P28,'LEV011'!$A$2:$B$97,2,FALSE)+1,FALSE)</f>
        <v>4.6556011000000001E-2</v>
      </c>
      <c r="O28" s="3"/>
      <c r="P28" s="40" t="s">
        <v>159</v>
      </c>
    </row>
    <row r="29" spans="1:16" x14ac:dyDescent="0.25">
      <c r="A29" s="35" t="s">
        <v>252</v>
      </c>
      <c r="B29" s="5">
        <f>HLOOKUP(B$3,'LEV011'!$D$1:$AA$97,VLOOKUP(B$1&amp;$P29,'LEV011'!$A$2:$B$97,2,FALSE)+1,FALSE)</f>
        <v>4.1611813999999997E-2</v>
      </c>
      <c r="C29" s="5">
        <f>HLOOKUP(C$3,'LEV011'!$D$1:$AA$97,VLOOKUP(C$1&amp;$P29,'LEV011'!$A$2:$B$97,2,FALSE)+1,FALSE)</f>
        <v>4.1798400999999999E-2</v>
      </c>
      <c r="D29" s="5">
        <f>HLOOKUP(D$3,'LEV011'!$D$1:$AA$97,VLOOKUP(D$1&amp;$P29,'LEV011'!$A$2:$B$97,2,FALSE)+1,FALSE)</f>
        <v>5.3450399000000003E-2</v>
      </c>
      <c r="E29" s="5">
        <f>HLOOKUP(E$3,'LEV011'!$D$1:$AA$97,VLOOKUP(E$1&amp;$P29,'LEV011'!$A$2:$B$97,2,FALSE)+1,FALSE)</f>
        <v>0.157588753</v>
      </c>
      <c r="F29" s="5">
        <f>HLOOKUP(F$3,'LEV011'!$D$1:$AA$97,VLOOKUP(F$1&amp;$P29,'LEV011'!$A$2:$B$97,2,FALSE)+1,FALSE)</f>
        <v>0.134980023</v>
      </c>
      <c r="G29" s="5">
        <f>HLOOKUP(G$3,'LEV011'!$D$1:$AA$97,VLOOKUP(G$1&amp;$P29,'LEV011'!$A$2:$B$97,2,FALSE)+1,FALSE)</f>
        <v>8.5013577000000007E-2</v>
      </c>
      <c r="H29" s="3"/>
      <c r="I29" s="5">
        <f>HLOOKUP(I$3,'LEV011'!$D$1:$AA$97,VLOOKUP(I$1&amp;$P29,'LEV011'!$A$2:$B$97,2,FALSE)+1,FALSE)</f>
        <v>-7.9231100000000006E-3</v>
      </c>
      <c r="J29" s="5">
        <f>HLOOKUP(J$3,'LEV011'!$D$1:$AA$97,VLOOKUP(J$1&amp;$P29,'LEV011'!$A$2:$B$97,2,FALSE)+1,FALSE)</f>
        <v>-1.0640900999999999E-2</v>
      </c>
      <c r="K29" s="5">
        <f>HLOOKUP(K$3,'LEV011'!$D$1:$AA$97,VLOOKUP(K$1&amp;$P29,'LEV011'!$A$2:$B$97,2,FALSE)+1,FALSE)</f>
        <v>5.8134170000000004E-3</v>
      </c>
      <c r="L29" s="5">
        <f>HLOOKUP(L$3,'LEV011'!$D$1:$AA$97,VLOOKUP(L$1&amp;$P29,'LEV011'!$A$2:$B$97,2,FALSE)+1,FALSE)</f>
        <v>0.105264464</v>
      </c>
      <c r="M29" s="5">
        <f>HLOOKUP(M$3,'LEV011'!$D$1:$AA$97,VLOOKUP(M$1&amp;$P29,'LEV011'!$A$2:$B$97,2,FALSE)+1,FALSE)</f>
        <v>6.8293392999999994E-2</v>
      </c>
      <c r="N29" s="5">
        <f>HLOOKUP(N$3,'LEV011'!$D$1:$AA$97,VLOOKUP(N$1&amp;$P29,'LEV011'!$A$2:$B$97,2,FALSE)+1,FALSE)</f>
        <v>0.101224921</v>
      </c>
      <c r="O29" s="3"/>
      <c r="P29" s="40" t="s">
        <v>350</v>
      </c>
    </row>
    <row r="30" spans="1:16" x14ac:dyDescent="0.25">
      <c r="A30" s="35" t="s">
        <v>253</v>
      </c>
      <c r="B30" s="5">
        <f>HLOOKUP(B$3,'LEV011'!$D$1:$AA$97,VLOOKUP(B$1&amp;$P30,'LEV011'!$A$2:$B$97,2,FALSE)+1,FALSE)</f>
        <v>1.6956409999999999E-3</v>
      </c>
      <c r="C30" s="5">
        <f>HLOOKUP(C$3,'LEV011'!$D$1:$AA$97,VLOOKUP(C$1&amp;$P30,'LEV011'!$A$2:$B$97,2,FALSE)+1,FALSE)</f>
        <v>-1.9200505E-2</v>
      </c>
      <c r="D30" s="5">
        <f>HLOOKUP(D$3,'LEV011'!$D$1:$AA$97,VLOOKUP(D$1&amp;$P30,'LEV011'!$A$2:$B$97,2,FALSE)+1,FALSE)</f>
        <v>6.8753235999999995E-2</v>
      </c>
      <c r="E30" s="5">
        <f>HLOOKUP(E$3,'LEV011'!$D$1:$AA$97,VLOOKUP(E$1&amp;$P30,'LEV011'!$A$2:$B$97,2,FALSE)+1,FALSE)</f>
        <v>-8.1005596999999999E-2</v>
      </c>
      <c r="F30" s="5">
        <f>HLOOKUP(F$3,'LEV011'!$D$1:$AA$97,VLOOKUP(F$1&amp;$P30,'LEV011'!$A$2:$B$97,2,FALSE)+1,FALSE)</f>
        <v>-0.17052308199999999</v>
      </c>
      <c r="G30" s="5">
        <f>HLOOKUP(G$3,'LEV011'!$D$1:$AA$97,VLOOKUP(G$1&amp;$P30,'LEV011'!$A$2:$B$97,2,FALSE)+1,FALSE)</f>
        <v>-1.369781E-2</v>
      </c>
      <c r="H30" s="3"/>
      <c r="I30" s="5">
        <f>HLOOKUP(I$3,'LEV011'!$D$1:$AA$97,VLOOKUP(I$1&amp;$P30,'LEV011'!$A$2:$B$97,2,FALSE)+1,FALSE)</f>
        <v>-5.3702057999999997E-2</v>
      </c>
      <c r="J30" s="5">
        <f>HLOOKUP(J$3,'LEV011'!$D$1:$AA$97,VLOOKUP(J$1&amp;$P30,'LEV011'!$A$2:$B$97,2,FALSE)+1,FALSE)</f>
        <v>-0.15081308600000001</v>
      </c>
      <c r="K30" s="5">
        <f>HLOOKUP(K$3,'LEV011'!$D$1:$AA$97,VLOOKUP(K$1&amp;$P30,'LEV011'!$A$2:$B$97,2,FALSE)+1,FALSE)</f>
        <v>6.7338022999999997E-2</v>
      </c>
      <c r="L30" s="5">
        <f>HLOOKUP(L$3,'LEV011'!$D$1:$AA$97,VLOOKUP(L$1&amp;$P30,'LEV011'!$A$2:$B$97,2,FALSE)+1,FALSE)</f>
        <v>-6.1988347999999999E-2</v>
      </c>
      <c r="M30" s="5">
        <f>HLOOKUP(M$3,'LEV011'!$D$1:$AA$97,VLOOKUP(M$1&amp;$P30,'LEV011'!$A$2:$B$97,2,FALSE)+1,FALSE)</f>
        <v>-0.21789436600000001</v>
      </c>
      <c r="N30" s="5">
        <f>HLOOKUP(N$3,'LEV011'!$D$1:$AA$97,VLOOKUP(N$1&amp;$P30,'LEV011'!$A$2:$B$97,2,FALSE)+1,FALSE)</f>
        <v>0.117820523</v>
      </c>
      <c r="O30" s="3"/>
      <c r="P30" s="40" t="s">
        <v>98</v>
      </c>
    </row>
    <row r="31" spans="1:16" x14ac:dyDescent="0.25">
      <c r="A31" s="2" t="s">
        <v>285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9"/>
    </row>
    <row r="32" spans="1:16" x14ac:dyDescent="0.25">
      <c r="A32" s="35" t="s">
        <v>248</v>
      </c>
      <c r="B32" s="5">
        <f>HLOOKUP(B$4,'LEV011'!$D$1:$AA$97,VLOOKUP(B$1&amp;$P32,'LEV011'!$A$2:$B$97,2,FALSE)+1,FALSE)</f>
        <v>0.28179301899999998</v>
      </c>
      <c r="C32" s="5">
        <f>HLOOKUP(C$4,'LEV011'!$D$1:$AA$97,VLOOKUP(C$1&amp;$P32,'LEV011'!$A$2:$B$97,2,FALSE)+1,FALSE)</f>
        <v>0.497097964</v>
      </c>
      <c r="D32" s="5">
        <f>HLOOKUP(D$4,'LEV011'!$D$1:$AA$97,VLOOKUP(D$1&amp;$P32,'LEV011'!$A$2:$B$97,2,FALSE)+1,FALSE)</f>
        <v>1.198510899</v>
      </c>
      <c r="E32" s="5">
        <f>HLOOKUP(E$4,'LEV011'!$D$1:$AA$97,VLOOKUP(E$1&amp;$P32,'LEV011'!$A$2:$B$97,2,FALSE)+1,FALSE)</f>
        <v>0.72917006799999995</v>
      </c>
      <c r="F32" s="5">
        <f>HLOOKUP(F$4,'LEV011'!$D$1:$AA$97,VLOOKUP(F$1&amp;$P32,'LEV011'!$A$2:$B$97,2,FALSE)+1,FALSE)</f>
        <v>0.78447178100000003</v>
      </c>
      <c r="G32" s="5">
        <f>HLOOKUP(G$4,'LEV011'!$D$1:$AA$97,VLOOKUP(G$1&amp;$P32,'LEV011'!$A$2:$B$97,2,FALSE)+1,FALSE)</f>
        <v>0.42978091099999999</v>
      </c>
      <c r="H32" s="3"/>
      <c r="I32" s="5">
        <f>HLOOKUP(I$4,'LEV011'!$D$1:$AA$97,VLOOKUP(I$1&amp;$P32,'LEV011'!$A$2:$B$97,2,FALSE)+1,FALSE)</f>
        <v>0.2208368</v>
      </c>
      <c r="J32" s="5">
        <f>HLOOKUP(J$4,'LEV011'!$D$1:$AA$97,VLOOKUP(J$1&amp;$P32,'LEV011'!$A$2:$B$97,2,FALSE)+1,FALSE)</f>
        <v>0.22586597999999999</v>
      </c>
      <c r="K32" s="5">
        <f>HLOOKUP(K$4,'LEV011'!$D$1:$AA$97,VLOOKUP(K$1&amp;$P32,'LEV011'!$A$2:$B$97,2,FALSE)+1,FALSE)</f>
        <v>0.17767301699999999</v>
      </c>
      <c r="L32" s="5">
        <f>HLOOKUP(L$4,'LEV011'!$D$1:$AA$97,VLOOKUP(L$1&amp;$P32,'LEV011'!$A$2:$B$97,2,FALSE)+1,FALSE)</f>
        <v>1.298155062</v>
      </c>
      <c r="M32" s="5">
        <f>HLOOKUP(M$4,'LEV011'!$D$1:$AA$97,VLOOKUP(M$1&amp;$P32,'LEV011'!$A$2:$B$97,2,FALSE)+1,FALSE)</f>
        <v>0.21994451300000001</v>
      </c>
      <c r="N32" s="5">
        <f>HLOOKUP(N$4,'LEV011'!$D$1:$AA$97,VLOOKUP(N$1&amp;$P32,'LEV011'!$A$2:$B$97,2,FALSE)+1,FALSE)</f>
        <v>0.136943808</v>
      </c>
      <c r="O32" s="3"/>
      <c r="P32" s="40" t="s">
        <v>89</v>
      </c>
    </row>
    <row r="33" spans="1:16" x14ac:dyDescent="0.25">
      <c r="A33" s="35" t="s">
        <v>249</v>
      </c>
      <c r="B33" s="5">
        <f>HLOOKUP(B$4,'LEV011'!$D$1:$AA$97,VLOOKUP(B$1&amp;$P33,'LEV011'!$A$2:$B$97,2,FALSE)+1,FALSE)</f>
        <v>1.1901747000000001E-2</v>
      </c>
      <c r="C33" s="5">
        <f>HLOOKUP(C$4,'LEV011'!$D$1:$AA$97,VLOOKUP(C$1&amp;$P33,'LEV011'!$A$2:$B$97,2,FALSE)+1,FALSE)</f>
        <v>2.3460161E-2</v>
      </c>
      <c r="D33" s="5">
        <f>HLOOKUP(D$4,'LEV011'!$D$1:$AA$97,VLOOKUP(D$1&amp;$P33,'LEV011'!$A$2:$B$97,2,FALSE)+1,FALSE)</f>
        <v>7.0519099000000002E-2</v>
      </c>
      <c r="E33" s="5">
        <f>HLOOKUP(E$4,'LEV011'!$D$1:$AA$97,VLOOKUP(E$1&amp;$P33,'LEV011'!$A$2:$B$97,2,FALSE)+1,FALSE)</f>
        <v>3.5379386999999998E-2</v>
      </c>
      <c r="F33" s="5">
        <f>HLOOKUP(F$4,'LEV011'!$D$1:$AA$97,VLOOKUP(F$1&amp;$P33,'LEV011'!$A$2:$B$97,2,FALSE)+1,FALSE)</f>
        <v>3.7432505999999997E-2</v>
      </c>
      <c r="G33" s="5">
        <f>HLOOKUP(G$4,'LEV011'!$D$1:$AA$97,VLOOKUP(G$1&amp;$P33,'LEV011'!$A$2:$B$97,2,FALSE)+1,FALSE)</f>
        <v>1.2934556E-2</v>
      </c>
      <c r="H33" s="3"/>
      <c r="I33" s="5">
        <f>HLOOKUP(I$4,'LEV011'!$D$1:$AA$97,VLOOKUP(I$1&amp;$P33,'LEV011'!$A$2:$B$97,2,FALSE)+1,FALSE)</f>
        <v>1.9692609999999999E-2</v>
      </c>
      <c r="J33" s="5">
        <f>HLOOKUP(J$4,'LEV011'!$D$1:$AA$97,VLOOKUP(J$1&amp;$P33,'LEV011'!$A$2:$B$97,2,FALSE)+1,FALSE)</f>
        <v>1.8145293999999999E-2</v>
      </c>
      <c r="K33" s="5">
        <f>HLOOKUP(K$4,'LEV011'!$D$1:$AA$97,VLOOKUP(K$1&amp;$P33,'LEV011'!$A$2:$B$97,2,FALSE)+1,FALSE)</f>
        <v>8.7950319999999995E-3</v>
      </c>
      <c r="L33" s="5">
        <f>HLOOKUP(L$4,'LEV011'!$D$1:$AA$97,VLOOKUP(L$1&amp;$P33,'LEV011'!$A$2:$B$97,2,FALSE)+1,FALSE)</f>
        <v>5.8138599999999999E-2</v>
      </c>
      <c r="M33" s="5">
        <f>HLOOKUP(M$4,'LEV011'!$D$1:$AA$97,VLOOKUP(M$1&amp;$P33,'LEV011'!$A$2:$B$97,2,FALSE)+1,FALSE)</f>
        <v>3.4420671999999999E-2</v>
      </c>
      <c r="N33" s="5">
        <f>HLOOKUP(N$4,'LEV011'!$D$1:$AA$97,VLOOKUP(N$1&amp;$P33,'LEV011'!$A$2:$B$97,2,FALSE)+1,FALSE)</f>
        <v>1.2642303000000001E-2</v>
      </c>
      <c r="O33" s="3"/>
      <c r="P33" s="40" t="s">
        <v>91</v>
      </c>
    </row>
    <row r="34" spans="1:16" x14ac:dyDescent="0.25">
      <c r="A34" s="35" t="s">
        <v>250</v>
      </c>
      <c r="B34" s="5">
        <f>HLOOKUP(B$4,'LEV011'!$D$1:$AA$97,VLOOKUP(B$1&amp;$P34,'LEV011'!$A$2:$B$97,2,FALSE)+1,FALSE)</f>
        <v>0.16438301899999999</v>
      </c>
      <c r="C34" s="5">
        <f>HLOOKUP(C$4,'LEV011'!$D$1:$AA$97,VLOOKUP(C$1&amp;$P34,'LEV011'!$A$2:$B$97,2,FALSE)+1,FALSE)</f>
        <v>0.315662787</v>
      </c>
      <c r="D34" s="5">
        <f>HLOOKUP(D$4,'LEV011'!$D$1:$AA$97,VLOOKUP(D$1&amp;$P34,'LEV011'!$A$2:$B$97,2,FALSE)+1,FALSE)</f>
        <v>0.81056399599999995</v>
      </c>
      <c r="E34" s="5">
        <f>HLOOKUP(E$4,'LEV011'!$D$1:$AA$97,VLOOKUP(E$1&amp;$P34,'LEV011'!$A$2:$B$97,2,FALSE)+1,FALSE)</f>
        <v>0.46919369900000002</v>
      </c>
      <c r="F34" s="5">
        <f>HLOOKUP(F$4,'LEV011'!$D$1:$AA$97,VLOOKUP(F$1&amp;$P34,'LEV011'!$A$2:$B$97,2,FALSE)+1,FALSE)</f>
        <v>0.500210618</v>
      </c>
      <c r="G34" s="5">
        <f>HLOOKUP(G$4,'LEV011'!$D$1:$AA$97,VLOOKUP(G$1&amp;$P34,'LEV011'!$A$2:$B$97,2,FALSE)+1,FALSE)</f>
        <v>0.22514983299999999</v>
      </c>
      <c r="H34" s="3"/>
      <c r="I34" s="5">
        <f>HLOOKUP(I$4,'LEV011'!$D$1:$AA$97,VLOOKUP(I$1&amp;$P34,'LEV011'!$A$2:$B$97,2,FALSE)+1,FALSE)</f>
        <v>0.14323060600000001</v>
      </c>
      <c r="J34" s="5">
        <f>HLOOKUP(J$4,'LEV011'!$D$1:$AA$97,VLOOKUP(J$1&amp;$P34,'LEV011'!$A$2:$B$97,2,FALSE)+1,FALSE)</f>
        <v>0.16620441799999999</v>
      </c>
      <c r="K34" s="5">
        <f>HLOOKUP(K$4,'LEV011'!$D$1:$AA$97,VLOOKUP(K$1&amp;$P34,'LEV011'!$A$2:$B$97,2,FALSE)+1,FALSE)</f>
        <v>8.5569293000000005E-2</v>
      </c>
      <c r="L34" s="5">
        <f>HLOOKUP(L$4,'LEV011'!$D$1:$AA$97,VLOOKUP(L$1&amp;$P34,'LEV011'!$A$2:$B$97,2,FALSE)+1,FALSE)</f>
        <v>0.81518422899999998</v>
      </c>
      <c r="M34" s="5">
        <f>HLOOKUP(M$4,'LEV011'!$D$1:$AA$97,VLOOKUP(M$1&amp;$P34,'LEV011'!$A$2:$B$97,2,FALSE)+1,FALSE)</f>
        <v>0.22351716999999999</v>
      </c>
      <c r="N34" s="5">
        <f>HLOOKUP(N$4,'LEV011'!$D$1:$AA$97,VLOOKUP(N$1&amp;$P34,'LEV011'!$A$2:$B$97,2,FALSE)+1,FALSE)</f>
        <v>9.3700268000000003E-2</v>
      </c>
      <c r="O34" s="3"/>
      <c r="P34" s="40" t="s">
        <v>97</v>
      </c>
    </row>
    <row r="35" spans="1:16" x14ac:dyDescent="0.25">
      <c r="A35" s="35" t="s">
        <v>251</v>
      </c>
      <c r="B35" s="5">
        <f>HLOOKUP(B$4,'LEV011'!$D$1:$AA$97,VLOOKUP(B$1&amp;$P35,'LEV011'!$A$2:$B$97,2,FALSE)+1,FALSE)</f>
        <v>1.0853391E-2</v>
      </c>
      <c r="C35" s="5">
        <f>HLOOKUP(C$4,'LEV011'!$D$1:$AA$97,VLOOKUP(C$1&amp;$P35,'LEV011'!$A$2:$B$97,2,FALSE)+1,FALSE)</f>
        <v>1.2643236E-2</v>
      </c>
      <c r="D35" s="5">
        <f>HLOOKUP(D$4,'LEV011'!$D$1:$AA$97,VLOOKUP(D$1&amp;$P35,'LEV011'!$A$2:$B$97,2,FALSE)+1,FALSE)</f>
        <v>2.6223737E-2</v>
      </c>
      <c r="E35" s="5">
        <f>HLOOKUP(E$4,'LEV011'!$D$1:$AA$97,VLOOKUP(E$1&amp;$P35,'LEV011'!$A$2:$B$97,2,FALSE)+1,FALSE)</f>
        <v>2.5030284999999999E-2</v>
      </c>
      <c r="F35" s="5">
        <f>HLOOKUP(F$4,'LEV011'!$D$1:$AA$97,VLOOKUP(F$1&amp;$P35,'LEV011'!$A$2:$B$97,2,FALSE)+1,FALSE)</f>
        <v>2.6865077000000001E-2</v>
      </c>
      <c r="G35" s="5">
        <f>HLOOKUP(G$4,'LEV011'!$D$1:$AA$97,VLOOKUP(G$1&amp;$P35,'LEV011'!$A$2:$B$97,2,FALSE)+1,FALSE)</f>
        <v>2.1773954000000002E-2</v>
      </c>
      <c r="H35" s="3"/>
      <c r="I35" s="5">
        <f>HLOOKUP(I$4,'LEV011'!$D$1:$AA$97,VLOOKUP(I$1&amp;$P35,'LEV011'!$A$2:$B$97,2,FALSE)+1,FALSE)</f>
        <v>2.9917564000000001E-2</v>
      </c>
      <c r="J35" s="5">
        <f>HLOOKUP(J$4,'LEV011'!$D$1:$AA$97,VLOOKUP(J$1&amp;$P35,'LEV011'!$A$2:$B$97,2,FALSE)+1,FALSE)</f>
        <v>4.8868139999999997E-2</v>
      </c>
      <c r="K35" s="5">
        <f>HLOOKUP(K$4,'LEV011'!$D$1:$AA$97,VLOOKUP(K$1&amp;$P35,'LEV011'!$A$2:$B$97,2,FALSE)+1,FALSE)</f>
        <v>1.3149467E-2</v>
      </c>
      <c r="L35" s="5">
        <f>HLOOKUP(L$4,'LEV011'!$D$1:$AA$97,VLOOKUP(L$1&amp;$P35,'LEV011'!$A$2:$B$97,2,FALSE)+1,FALSE)</f>
        <v>3.6549597000000003E-2</v>
      </c>
      <c r="M35" s="5">
        <f>HLOOKUP(M$4,'LEV011'!$D$1:$AA$97,VLOOKUP(M$1&amp;$P35,'LEV011'!$A$2:$B$97,2,FALSE)+1,FALSE)</f>
        <v>5.0000608000000002E-2</v>
      </c>
      <c r="N35" s="5">
        <f>HLOOKUP(N$4,'LEV011'!$D$1:$AA$97,VLOOKUP(N$1&amp;$P35,'LEV011'!$A$2:$B$97,2,FALSE)+1,FALSE)</f>
        <v>2.4915771E-2</v>
      </c>
      <c r="O35" s="3"/>
      <c r="P35" s="40" t="s">
        <v>159</v>
      </c>
    </row>
    <row r="36" spans="1:16" x14ac:dyDescent="0.25">
      <c r="A36" s="35" t="s">
        <v>252</v>
      </c>
      <c r="B36" s="5">
        <f>HLOOKUP(B$4,'LEV011'!$D$1:$AA$97,VLOOKUP(B$1&amp;$P36,'LEV011'!$A$2:$B$97,2,FALSE)+1,FALSE)</f>
        <v>4.2715413000000001E-2</v>
      </c>
      <c r="C36" s="5">
        <f>HLOOKUP(C$4,'LEV011'!$D$1:$AA$97,VLOOKUP(C$1&amp;$P36,'LEV011'!$A$2:$B$97,2,FALSE)+1,FALSE)</f>
        <v>4.3187324999999999E-2</v>
      </c>
      <c r="D36" s="5">
        <f>HLOOKUP(D$4,'LEV011'!$D$1:$AA$97,VLOOKUP(D$1&amp;$P36,'LEV011'!$A$2:$B$97,2,FALSE)+1,FALSE)</f>
        <v>7.1352725000000006E-2</v>
      </c>
      <c r="E36" s="5">
        <f>HLOOKUP(E$4,'LEV011'!$D$1:$AA$97,VLOOKUP(E$1&amp;$P36,'LEV011'!$A$2:$B$97,2,FALSE)+1,FALSE)</f>
        <v>5.7495566999999997E-2</v>
      </c>
      <c r="F36" s="5">
        <f>HLOOKUP(F$4,'LEV011'!$D$1:$AA$97,VLOOKUP(F$1&amp;$P36,'LEV011'!$A$2:$B$97,2,FALSE)+1,FALSE)</f>
        <v>7.4551764000000006E-2</v>
      </c>
      <c r="G36" s="5">
        <f>HLOOKUP(G$4,'LEV011'!$D$1:$AA$97,VLOOKUP(G$1&amp;$P36,'LEV011'!$A$2:$B$97,2,FALSE)+1,FALSE)</f>
        <v>4.2701154999999998E-2</v>
      </c>
      <c r="H36" s="3"/>
      <c r="I36" s="5">
        <f>HLOOKUP(I$4,'LEV011'!$D$1:$AA$97,VLOOKUP(I$1&amp;$P36,'LEV011'!$A$2:$B$97,2,FALSE)+1,FALSE)</f>
        <v>0.103810598</v>
      </c>
      <c r="J36" s="5">
        <f>HLOOKUP(J$4,'LEV011'!$D$1:$AA$97,VLOOKUP(J$1&amp;$P36,'LEV011'!$A$2:$B$97,2,FALSE)+1,FALSE)</f>
        <v>0.12158953</v>
      </c>
      <c r="K36" s="5">
        <f>HLOOKUP(K$4,'LEV011'!$D$1:$AA$97,VLOOKUP(K$1&amp;$P36,'LEV011'!$A$2:$B$97,2,FALSE)+1,FALSE)</f>
        <v>5.5329622000000002E-2</v>
      </c>
      <c r="L36" s="5">
        <f>HLOOKUP(L$4,'LEV011'!$D$1:$AA$97,VLOOKUP(L$1&amp;$P36,'LEV011'!$A$2:$B$97,2,FALSE)+1,FALSE)</f>
        <v>7.0392204999999999E-2</v>
      </c>
      <c r="M36" s="5">
        <f>HLOOKUP(M$4,'LEV011'!$D$1:$AA$97,VLOOKUP(M$1&amp;$P36,'LEV011'!$A$2:$B$97,2,FALSE)+1,FALSE)</f>
        <v>0.14507587999999999</v>
      </c>
      <c r="N36" s="5">
        <f>HLOOKUP(N$4,'LEV011'!$D$1:$AA$97,VLOOKUP(N$1&amp;$P36,'LEV011'!$A$2:$B$97,2,FALSE)+1,FALSE)</f>
        <v>5.0935419000000003E-2</v>
      </c>
      <c r="O36" s="3"/>
      <c r="P36" s="40" t="s">
        <v>350</v>
      </c>
    </row>
    <row r="37" spans="1:16" x14ac:dyDescent="0.25">
      <c r="A37" s="35" t="s">
        <v>253</v>
      </c>
      <c r="B37" s="5">
        <f>HLOOKUP(B$4,'LEV011'!$D$1:$AA$97,VLOOKUP(B$1&amp;$P37,'LEV011'!$A$2:$B$97,2,FALSE)+1,FALSE)</f>
        <v>3.5301989999999998E-2</v>
      </c>
      <c r="C37" s="5">
        <f>HLOOKUP(C$4,'LEV011'!$D$1:$AA$97,VLOOKUP(C$1&amp;$P37,'LEV011'!$A$2:$B$97,2,FALSE)+1,FALSE)</f>
        <v>3.0343196999999999E-2</v>
      </c>
      <c r="D37" s="5">
        <f>HLOOKUP(D$4,'LEV011'!$D$1:$AA$97,VLOOKUP(D$1&amp;$P37,'LEV011'!$A$2:$B$97,2,FALSE)+1,FALSE)</f>
        <v>5.1305864E-2</v>
      </c>
      <c r="E37" s="5">
        <f>HLOOKUP(E$4,'LEV011'!$D$1:$AA$97,VLOOKUP(E$1&amp;$P37,'LEV011'!$A$2:$B$97,2,FALSE)+1,FALSE)</f>
        <v>5.7620853E-2</v>
      </c>
      <c r="F37" s="5">
        <f>HLOOKUP(F$4,'LEV011'!$D$1:$AA$97,VLOOKUP(F$1&amp;$P37,'LEV011'!$A$2:$B$97,2,FALSE)+1,FALSE)</f>
        <v>7.0375674999999999E-2</v>
      </c>
      <c r="G37" s="5">
        <f>HLOOKUP(G$4,'LEV011'!$D$1:$AA$97,VLOOKUP(G$1&amp;$P37,'LEV011'!$A$2:$B$97,2,FALSE)+1,FALSE)</f>
        <v>6.1107211000000002E-2</v>
      </c>
      <c r="H37" s="3"/>
      <c r="I37" s="5">
        <f>HLOOKUP(I$4,'LEV011'!$D$1:$AA$97,VLOOKUP(I$1&amp;$P37,'LEV011'!$A$2:$B$97,2,FALSE)+1,FALSE)</f>
        <v>6.7225021999999995E-2</v>
      </c>
      <c r="J37" s="5">
        <f>HLOOKUP(J$4,'LEV011'!$D$1:$AA$97,VLOOKUP(J$1&amp;$P37,'LEV011'!$A$2:$B$97,2,FALSE)+1,FALSE)</f>
        <v>7.6251897999999999E-2</v>
      </c>
      <c r="K37" s="5">
        <f>HLOOKUP(K$4,'LEV011'!$D$1:$AA$97,VLOOKUP(K$1&amp;$P37,'LEV011'!$A$2:$B$97,2,FALSE)+1,FALSE)</f>
        <v>3.7395129999999999E-2</v>
      </c>
      <c r="L37" s="5">
        <f>HLOOKUP(L$4,'LEV011'!$D$1:$AA$97,VLOOKUP(L$1&amp;$P37,'LEV011'!$A$2:$B$97,2,FALSE)+1,FALSE)</f>
        <v>5.7689240000000003E-2</v>
      </c>
      <c r="M37" s="5">
        <f>HLOOKUP(M$4,'LEV011'!$D$1:$AA$97,VLOOKUP(M$1&amp;$P37,'LEV011'!$A$2:$B$97,2,FALSE)+1,FALSE)</f>
        <v>9.9575306000000002E-2</v>
      </c>
      <c r="N37" s="5">
        <f>HLOOKUP(N$4,'LEV011'!$D$1:$AA$97,VLOOKUP(N$1&amp;$P37,'LEV011'!$A$2:$B$97,2,FALSE)+1,FALSE)</f>
        <v>8.9822834000000004E-2</v>
      </c>
      <c r="O37" s="3"/>
      <c r="P37" s="40" t="s">
        <v>98</v>
      </c>
    </row>
    <row r="38" spans="1:16" x14ac:dyDescent="0.25">
      <c r="A38" s="2" t="s">
        <v>286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9"/>
    </row>
    <row r="39" spans="1:16" x14ac:dyDescent="0.25">
      <c r="A39" s="35" t="s">
        <v>248</v>
      </c>
      <c r="B39" s="5">
        <f>HLOOKUP(B$5,'LEV011'!$D$1:$AA$97,VLOOKUP(B$1&amp;$P39,'LEV011'!$A$2:$B$97,2,FALSE)+1,FALSE)</f>
        <v>0.39303296199999999</v>
      </c>
      <c r="C39" s="5">
        <f>HLOOKUP(C$5,'LEV011'!$D$1:$AA$97,VLOOKUP(C$1&amp;$P39,'LEV011'!$A$2:$B$97,2,FALSE)+1,FALSE)</f>
        <v>0.84240541599999996</v>
      </c>
      <c r="D39" s="5">
        <f>HLOOKUP(D$5,'LEV011'!$D$1:$AA$97,VLOOKUP(D$1&amp;$P39,'LEV011'!$A$2:$B$97,2,FALSE)+1,FALSE)</f>
        <v>0.247326359</v>
      </c>
      <c r="E39" s="5">
        <f>HLOOKUP(E$5,'LEV011'!$D$1:$AA$97,VLOOKUP(E$1&amp;$P39,'LEV011'!$A$2:$B$97,2,FALSE)+1,FALSE)</f>
        <v>8.5524318000000002E-2</v>
      </c>
      <c r="F39" s="5">
        <f>HLOOKUP(F$5,'LEV011'!$D$1:$AA$97,VLOOKUP(F$1&amp;$P39,'LEV011'!$A$2:$B$97,2,FALSE)+1,FALSE)</f>
        <v>0.22757609500000001</v>
      </c>
      <c r="G39" s="5">
        <f>HLOOKUP(G$5,'LEV011'!$D$1:$AA$97,VLOOKUP(G$1&amp;$P39,'LEV011'!$A$2:$B$97,2,FALSE)+1,FALSE)</f>
        <v>3.0300000000000001E-5</v>
      </c>
      <c r="H39" s="3"/>
      <c r="I39" s="5">
        <f>HLOOKUP(I$5,'LEV011'!$D$1:$AA$97,VLOOKUP(I$1&amp;$P39,'LEV011'!$A$2:$B$97,2,FALSE)+1,FALSE)</f>
        <v>2.2399999999999999E-7</v>
      </c>
      <c r="J39" s="5">
        <f>HLOOKUP(J$5,'LEV011'!$D$1:$AA$97,VLOOKUP(J$1&amp;$P39,'LEV011'!$A$2:$B$97,2,FALSE)+1,FALSE)</f>
        <v>9.2099999999999995E-7</v>
      </c>
      <c r="K39" s="5">
        <f>HLOOKUP(K$5,'LEV011'!$D$1:$AA$97,VLOOKUP(K$1&amp;$P39,'LEV011'!$A$2:$B$97,2,FALSE)+1,FALSE)</f>
        <v>0.18437795000000001</v>
      </c>
      <c r="L39" s="5">
        <f>HLOOKUP(L$5,'LEV011'!$D$1:$AA$97,VLOOKUP(L$1&amp;$P39,'LEV011'!$A$2:$B$97,2,FALSE)+1,FALSE)</f>
        <v>0.56840899899999997</v>
      </c>
      <c r="M39" s="5">
        <f>HLOOKUP(M$5,'LEV011'!$D$1:$AA$97,VLOOKUP(M$1&amp;$P39,'LEV011'!$A$2:$B$97,2,FALSE)+1,FALSE)</f>
        <v>5.6300000000000005E-7</v>
      </c>
      <c r="N39" s="5">
        <f>HLOOKUP(N$5,'LEV011'!$D$1:$AA$97,VLOOKUP(N$1&amp;$P39,'LEV011'!$A$2:$B$97,2,FALSE)+1,FALSE)</f>
        <v>1.4238532E-2</v>
      </c>
      <c r="O39" s="3"/>
      <c r="P39" s="40" t="s">
        <v>89</v>
      </c>
    </row>
    <row r="40" spans="1:16" x14ac:dyDescent="0.25">
      <c r="A40" s="35" t="s">
        <v>249</v>
      </c>
      <c r="B40" s="5">
        <f>HLOOKUP(B$5,'LEV011'!$D$1:$AA$97,VLOOKUP(B$1&amp;$P40,'LEV011'!$A$2:$B$97,2,FALSE)+1,FALSE)</f>
        <v>6.6958313000000005E-2</v>
      </c>
      <c r="C40" s="5">
        <f>HLOOKUP(C$5,'LEV011'!$D$1:$AA$97,VLOOKUP(C$1&amp;$P40,'LEV011'!$A$2:$B$97,2,FALSE)+1,FALSE)</f>
        <v>0.26323309900000003</v>
      </c>
      <c r="D40" s="5">
        <f>HLOOKUP(D$5,'LEV011'!$D$1:$AA$97,VLOOKUP(D$1&amp;$P40,'LEV011'!$A$2:$B$97,2,FALSE)+1,FALSE)</f>
        <v>0.47438587100000001</v>
      </c>
      <c r="E40" s="5">
        <f>HLOOKUP(E$5,'LEV011'!$D$1:$AA$97,VLOOKUP(E$1&amp;$P40,'LEV011'!$A$2:$B$97,2,FALSE)+1,FALSE)</f>
        <v>0.91286725199999996</v>
      </c>
      <c r="F40" s="5">
        <f>HLOOKUP(F$5,'LEV011'!$D$1:$AA$97,VLOOKUP(F$1&amp;$P40,'LEV011'!$A$2:$B$97,2,FALSE)+1,FALSE)</f>
        <v>0.15269516399999999</v>
      </c>
      <c r="G40" s="5">
        <f>HLOOKUP(G$5,'LEV011'!$D$1:$AA$97,VLOOKUP(G$1&amp;$P40,'LEV011'!$A$2:$B$97,2,FALSE)+1,FALSE)</f>
        <v>5.9967606E-2</v>
      </c>
      <c r="H40" s="3"/>
      <c r="I40" s="5">
        <f>HLOOKUP(I$5,'LEV011'!$D$1:$AA$97,VLOOKUP(I$1&amp;$P40,'LEV011'!$A$2:$B$97,2,FALSE)+1,FALSE)</f>
        <v>0.53300858399999995</v>
      </c>
      <c r="J40" s="5">
        <f>HLOOKUP(J$5,'LEV011'!$D$1:$AA$97,VLOOKUP(J$1&amp;$P40,'LEV011'!$A$2:$B$97,2,FALSE)+1,FALSE)</f>
        <v>0.70957126599999998</v>
      </c>
      <c r="K40" s="5">
        <f>HLOOKUP(K$5,'LEV011'!$D$1:$AA$97,VLOOKUP(K$1&amp;$P40,'LEV011'!$A$2:$B$97,2,FALSE)+1,FALSE)</f>
        <v>1.0459169999999999E-3</v>
      </c>
      <c r="L40" s="5">
        <f>HLOOKUP(L$5,'LEV011'!$D$1:$AA$97,VLOOKUP(L$1&amp;$P40,'LEV011'!$A$2:$B$97,2,FALSE)+1,FALSE)</f>
        <v>0.64088556799999996</v>
      </c>
      <c r="M40" s="5">
        <f>HLOOKUP(M$5,'LEV011'!$D$1:$AA$97,VLOOKUP(M$1&amp;$P40,'LEV011'!$A$2:$B$97,2,FALSE)+1,FALSE)</f>
        <v>0.653643376</v>
      </c>
      <c r="N40" s="5">
        <f>HLOOKUP(N$5,'LEV011'!$D$1:$AA$97,VLOOKUP(N$1&amp;$P40,'LEV011'!$A$2:$B$97,2,FALSE)+1,FALSE)</f>
        <v>3.0700000000000001E-5</v>
      </c>
      <c r="O40" s="3"/>
      <c r="P40" s="40" t="s">
        <v>91</v>
      </c>
    </row>
    <row r="41" spans="1:16" x14ac:dyDescent="0.25">
      <c r="A41" s="35" t="s">
        <v>250</v>
      </c>
      <c r="B41" s="5">
        <f>HLOOKUP(B$5,'LEV011'!$D$1:$AA$97,VLOOKUP(B$1&amp;$P41,'LEV011'!$A$2:$B$97,2,FALSE)+1,FALSE)</f>
        <v>0.67745403800000004</v>
      </c>
      <c r="C41" s="5">
        <f>HLOOKUP(C$5,'LEV011'!$D$1:$AA$97,VLOOKUP(C$1&amp;$P41,'LEV011'!$A$2:$B$97,2,FALSE)+1,FALSE)</f>
        <v>0.93211920699999995</v>
      </c>
      <c r="D41" s="5">
        <f>HLOOKUP(D$5,'LEV011'!$D$1:$AA$97,VLOOKUP(D$1&amp;$P41,'LEV011'!$A$2:$B$97,2,FALSE)+1,FALSE)</f>
        <v>0.40498051000000002</v>
      </c>
      <c r="E41" s="5">
        <f>HLOOKUP(E$5,'LEV011'!$D$1:$AA$97,VLOOKUP(E$1&amp;$P41,'LEV011'!$A$2:$B$97,2,FALSE)+1,FALSE)</f>
        <v>0.302370627</v>
      </c>
      <c r="F41" s="5">
        <f>HLOOKUP(F$5,'LEV011'!$D$1:$AA$97,VLOOKUP(F$1&amp;$P41,'LEV011'!$A$2:$B$97,2,FALSE)+1,FALSE)</f>
        <v>0.14431772200000001</v>
      </c>
      <c r="G41" s="5">
        <f>HLOOKUP(G$5,'LEV011'!$D$1:$AA$97,VLOOKUP(G$1&amp;$P41,'LEV011'!$A$2:$B$97,2,FALSE)+1,FALSE)</f>
        <v>4.0287500000000002E-4</v>
      </c>
      <c r="H41" s="3"/>
      <c r="I41" s="5">
        <f>HLOOKUP(I$5,'LEV011'!$D$1:$AA$97,VLOOKUP(I$1&amp;$P41,'LEV011'!$A$2:$B$97,2,FALSE)+1,FALSE)</f>
        <v>8.0199999999999998E-5</v>
      </c>
      <c r="J41" s="5">
        <f>HLOOKUP(J$5,'LEV011'!$D$1:$AA$97,VLOOKUP(J$1&amp;$P41,'LEV011'!$A$2:$B$97,2,FALSE)+1,FALSE)</f>
        <v>7.4599999999999997E-5</v>
      </c>
      <c r="K41" s="5">
        <f>HLOOKUP(K$5,'LEV011'!$D$1:$AA$97,VLOOKUP(K$1&amp;$P41,'LEV011'!$A$2:$B$97,2,FALSE)+1,FALSE)</f>
        <v>2.4766351999999998E-2</v>
      </c>
      <c r="L41" s="5">
        <f>HLOOKUP(L$5,'LEV011'!$D$1:$AA$97,VLOOKUP(L$1&amp;$P41,'LEV011'!$A$2:$B$97,2,FALSE)+1,FALSE)</f>
        <v>0.89051063900000005</v>
      </c>
      <c r="M41" s="5">
        <f>HLOOKUP(M$5,'LEV011'!$D$1:$AA$97,VLOOKUP(M$1&amp;$P41,'LEV011'!$A$2:$B$97,2,FALSE)+1,FALSE)</f>
        <v>8.1762439999999992E-3</v>
      </c>
      <c r="N41" s="5">
        <f>HLOOKUP(N$5,'LEV011'!$D$1:$AA$97,VLOOKUP(N$1&amp;$P41,'LEV011'!$A$2:$B$97,2,FALSE)+1,FALSE)</f>
        <v>1.1698539999999999E-3</v>
      </c>
      <c r="O41" s="3"/>
      <c r="P41" s="40" t="s">
        <v>97</v>
      </c>
    </row>
    <row r="42" spans="1:16" x14ac:dyDescent="0.25">
      <c r="A42" s="35" t="s">
        <v>251</v>
      </c>
      <c r="B42" s="5">
        <f>HLOOKUP(B$5,'LEV011'!$D$1:$AA$97,VLOOKUP(B$1&amp;$P42,'LEV011'!$A$2:$B$97,2,FALSE)+1,FALSE)</f>
        <v>0.27271277199999999</v>
      </c>
      <c r="C42" s="5">
        <f>HLOOKUP(C$5,'LEV011'!$D$1:$AA$97,VLOOKUP(C$1&amp;$P42,'LEV011'!$A$2:$B$97,2,FALSE)+1,FALSE)</f>
        <v>0.481310976</v>
      </c>
      <c r="D42" s="5">
        <f>HLOOKUP(D$5,'LEV011'!$D$1:$AA$97,VLOOKUP(D$1&amp;$P42,'LEV011'!$A$2:$B$97,2,FALSE)+1,FALSE)</f>
        <v>0.29927283900000001</v>
      </c>
      <c r="E42" s="5">
        <f>HLOOKUP(E$5,'LEV011'!$D$1:$AA$97,VLOOKUP(E$1&amp;$P42,'LEV011'!$A$2:$B$97,2,FALSE)+1,FALSE)</f>
        <v>0.28467443999999997</v>
      </c>
      <c r="F42" s="5">
        <f>HLOOKUP(F$5,'LEV011'!$D$1:$AA$97,VLOOKUP(F$1&amp;$P42,'LEV011'!$A$2:$B$97,2,FALSE)+1,FALSE)</f>
        <v>0.55989633900000002</v>
      </c>
      <c r="G42" s="5">
        <f>HLOOKUP(G$5,'LEV011'!$D$1:$AA$97,VLOOKUP(G$1&amp;$P42,'LEV011'!$A$2:$B$97,2,FALSE)+1,FALSE)</f>
        <v>3.3624226E-2</v>
      </c>
      <c r="H42" s="3"/>
      <c r="I42" s="5">
        <f>HLOOKUP(I$5,'LEV011'!$D$1:$AA$97,VLOOKUP(I$1&amp;$P42,'LEV011'!$A$2:$B$97,2,FALSE)+1,FALSE)</f>
        <v>0.61500755600000001</v>
      </c>
      <c r="J42" s="5">
        <f>HLOOKUP(J$5,'LEV011'!$D$1:$AA$97,VLOOKUP(J$1&amp;$P42,'LEV011'!$A$2:$B$97,2,FALSE)+1,FALSE)</f>
        <v>0.96428305299999995</v>
      </c>
      <c r="K42" s="5">
        <f>HLOOKUP(K$5,'LEV011'!$D$1:$AA$97,VLOOKUP(K$1&amp;$P42,'LEV011'!$A$2:$B$97,2,FALSE)+1,FALSE)</f>
        <v>0.22964759900000001</v>
      </c>
      <c r="L42" s="5">
        <f>HLOOKUP(L$5,'LEV011'!$D$1:$AA$97,VLOOKUP(L$1&amp;$P42,'LEV011'!$A$2:$B$97,2,FALSE)+1,FALSE)</f>
        <v>0.415187586</v>
      </c>
      <c r="M42" s="5">
        <f>HLOOKUP(M$5,'LEV011'!$D$1:$AA$97,VLOOKUP(M$1&amp;$P42,'LEV011'!$A$2:$B$97,2,FALSE)+1,FALSE)</f>
        <v>0.94886938300000001</v>
      </c>
      <c r="N42" s="5">
        <f>HLOOKUP(N$5,'LEV011'!$D$1:$AA$97,VLOOKUP(N$1&amp;$P42,'LEV011'!$A$2:$B$97,2,FALSE)+1,FALSE)</f>
        <v>8.0108975999999998E-2</v>
      </c>
      <c r="O42" s="3"/>
      <c r="P42" s="40" t="s">
        <v>159</v>
      </c>
    </row>
    <row r="43" spans="1:16" x14ac:dyDescent="0.25">
      <c r="A43" s="35" t="s">
        <v>252</v>
      </c>
      <c r="B43" s="5">
        <f>HLOOKUP(B$5,'LEV011'!$D$1:$AA$97,VLOOKUP(B$1&amp;$P43,'LEV011'!$A$2:$B$97,2,FALSE)+1,FALSE)</f>
        <v>0.34447414399999998</v>
      </c>
      <c r="C43" s="5">
        <f>HLOOKUP(C$5,'LEV011'!$D$1:$AA$97,VLOOKUP(C$1&amp;$P43,'LEV011'!$A$2:$B$97,2,FALSE)+1,FALSE)</f>
        <v>0.34752775000000002</v>
      </c>
      <c r="D43" s="5">
        <f>HLOOKUP(D$5,'LEV011'!$D$1:$AA$97,VLOOKUP(D$1&amp;$P43,'LEV011'!$A$2:$B$97,2,FALSE)+1,FALSE)</f>
        <v>0.46466786799999998</v>
      </c>
      <c r="E43" s="5">
        <f>HLOOKUP(E$5,'LEV011'!$D$1:$AA$97,VLOOKUP(E$1&amp;$P43,'LEV011'!$A$2:$B$97,2,FALSE)+1,FALSE)</f>
        <v>1.4503202999999999E-2</v>
      </c>
      <c r="F43" s="5">
        <f>HLOOKUP(F$5,'LEV011'!$D$1:$AA$97,VLOOKUP(F$1&amp;$P43,'LEV011'!$A$2:$B$97,2,FALSE)+1,FALSE)</f>
        <v>8.9028394999999996E-2</v>
      </c>
      <c r="G43" s="5">
        <f>HLOOKUP(G$5,'LEV011'!$D$1:$AA$97,VLOOKUP(G$1&amp;$P43,'LEV011'!$A$2:$B$97,2,FALSE)+1,FALSE)</f>
        <v>6.3853387999999997E-2</v>
      </c>
      <c r="H43" s="3"/>
      <c r="I43" s="5">
        <f>HLOOKUP(I$5,'LEV011'!$D$1:$AA$97,VLOOKUP(I$1&amp;$P43,'LEV011'!$A$2:$B$97,2,FALSE)+1,FALSE)</f>
        <v>0.94010854600000004</v>
      </c>
      <c r="J43" s="5">
        <f>HLOOKUP(J$5,'LEV011'!$D$1:$AA$97,VLOOKUP(J$1&amp;$P43,'LEV011'!$A$2:$B$97,2,FALSE)+1,FALSE)</f>
        <v>0.93134815299999996</v>
      </c>
      <c r="K43" s="5">
        <f>HLOOKUP(K$5,'LEV011'!$D$1:$AA$97,VLOOKUP(K$1&amp;$P43,'LEV011'!$A$2:$B$97,2,FALSE)+1,FALSE)</f>
        <v>0.91762713100000004</v>
      </c>
      <c r="L43" s="5">
        <f>HLOOKUP(L$5,'LEV011'!$D$1:$AA$97,VLOOKUP(L$1&amp;$P43,'LEV011'!$A$2:$B$97,2,FALSE)+1,FALSE)</f>
        <v>0.154272464</v>
      </c>
      <c r="M43" s="5">
        <f>HLOOKUP(M$5,'LEV011'!$D$1:$AA$97,VLOOKUP(M$1&amp;$P43,'LEV011'!$A$2:$B$97,2,FALSE)+1,FALSE)</f>
        <v>0.64417824599999995</v>
      </c>
      <c r="N43" s="5">
        <f>HLOOKUP(N$5,'LEV011'!$D$1:$AA$97,VLOOKUP(N$1&amp;$P43,'LEV011'!$A$2:$B$97,2,FALSE)+1,FALSE)</f>
        <v>6.4282961999999999E-2</v>
      </c>
      <c r="O43" s="3"/>
      <c r="P43" s="40" t="s">
        <v>350</v>
      </c>
    </row>
    <row r="44" spans="1:16" x14ac:dyDescent="0.25">
      <c r="A44" s="35" t="s">
        <v>253</v>
      </c>
      <c r="B44" s="5">
        <f>HLOOKUP(B$5,'LEV011'!$D$1:$AA$97,VLOOKUP(B$1&amp;$P44,'LEV011'!$A$2:$B$97,2,FALSE)+1,FALSE)</f>
        <v>0.96228484800000003</v>
      </c>
      <c r="C44" s="5">
        <f>HLOOKUP(C$5,'LEV011'!$D$1:$AA$97,VLOOKUP(C$1&amp;$P44,'LEV011'!$A$2:$B$97,2,FALSE)+1,FALSE)</f>
        <v>0.53581831599999996</v>
      </c>
      <c r="D44" s="5">
        <f>HLOOKUP(D$5,'LEV011'!$D$1:$AA$97,VLOOKUP(D$1&amp;$P44,'LEV011'!$A$2:$B$97,2,FALSE)+1,FALSE)</f>
        <v>0.19894547300000001</v>
      </c>
      <c r="E44" s="5">
        <f>HLOOKUP(E$5,'LEV011'!$D$1:$AA$97,VLOOKUP(E$1&amp;$P44,'LEV011'!$A$2:$B$97,2,FALSE)+1,FALSE)</f>
        <v>0.17889424100000001</v>
      </c>
      <c r="F44" s="5">
        <f>HLOOKUP(F$5,'LEV011'!$D$1:$AA$97,VLOOKUP(F$1&amp;$P44,'LEV011'!$A$2:$B$97,2,FALSE)+1,FALSE)</f>
        <v>2.7621508999999999E-2</v>
      </c>
      <c r="G44" s="5">
        <f>HLOOKUP(G$5,'LEV011'!$D$1:$AA$97,VLOOKUP(G$1&amp;$P44,'LEV011'!$A$2:$B$97,2,FALSE)+1,FALSE)</f>
        <v>0.82546994399999996</v>
      </c>
      <c r="H44" s="3"/>
      <c r="I44" s="5">
        <f>HLOOKUP(I$5,'LEV011'!$D$1:$AA$97,VLOOKUP(I$1&amp;$P44,'LEV011'!$A$2:$B$97,2,FALSE)+1,FALSE)</f>
        <v>0.43608139600000001</v>
      </c>
      <c r="J44" s="5">
        <f>HLOOKUP(J$5,'LEV011'!$D$1:$AA$97,VLOOKUP(J$1&amp;$P44,'LEV011'!$A$2:$B$97,2,FALSE)+1,FALSE)</f>
        <v>6.5435352000000002E-2</v>
      </c>
      <c r="K44" s="5">
        <f>HLOOKUP(K$5,'LEV011'!$D$1:$AA$97,VLOOKUP(K$1&amp;$P44,'LEV011'!$A$2:$B$97,2,FALSE)+1,FALSE)</f>
        <v>9.0625926999999995E-2</v>
      </c>
      <c r="L44" s="5">
        <f>HLOOKUP(L$5,'LEV011'!$D$1:$AA$97,VLOOKUP(L$1&amp;$P44,'LEV011'!$A$2:$B$97,2,FALSE)+1,FALSE)</f>
        <v>0.298526864</v>
      </c>
      <c r="M44" s="5">
        <f>HLOOKUP(M$5,'LEV011'!$D$1:$AA$97,VLOOKUP(M$1&amp;$P44,'LEV011'!$A$2:$B$97,2,FALSE)+1,FALSE)</f>
        <v>4.3834168E-2</v>
      </c>
      <c r="N44" s="5">
        <f>HLOOKUP(N$5,'LEV011'!$D$1:$AA$97,VLOOKUP(N$1&amp;$P44,'LEV011'!$A$2:$B$97,2,FALSE)+1,FALSE)</f>
        <v>0.208132173</v>
      </c>
      <c r="O44" s="3"/>
      <c r="P44" s="40" t="s">
        <v>98</v>
      </c>
    </row>
    <row r="45" spans="1:16" x14ac:dyDescent="0.25">
      <c r="H45" s="3"/>
      <c r="O45" s="3"/>
    </row>
  </sheetData>
  <conditionalFormatting sqref="B9:G23 I9:N23">
    <cfRule type="cellIs" dxfId="38" priority="27" stopIfTrue="1" operator="lessThan">
      <formula>0.01</formula>
    </cfRule>
    <cfRule type="cellIs" dxfId="37" priority="28" stopIfTrue="1" operator="lessThan">
      <formula>0.05</formula>
    </cfRule>
  </conditionalFormatting>
  <conditionalFormatting sqref="B39">
    <cfRule type="cellIs" dxfId="36" priority="25" stopIfTrue="1" operator="lessThan">
      <formula>0.01</formula>
    </cfRule>
    <cfRule type="cellIs" dxfId="35" priority="26" stopIfTrue="1" operator="lessThan">
      <formula>0.05</formula>
    </cfRule>
  </conditionalFormatting>
  <conditionalFormatting sqref="B40:B44">
    <cfRule type="cellIs" dxfId="34" priority="23" stopIfTrue="1" operator="lessThan">
      <formula>0.01</formula>
    </cfRule>
    <cfRule type="cellIs" dxfId="33" priority="24" stopIfTrue="1" operator="lessThan">
      <formula>0.05</formula>
    </cfRule>
  </conditionalFormatting>
  <conditionalFormatting sqref="C39:G39 I39:N39">
    <cfRule type="cellIs" dxfId="32" priority="21" stopIfTrue="1" operator="lessThan">
      <formula>0.01</formula>
    </cfRule>
    <cfRule type="cellIs" dxfId="31" priority="22" stopIfTrue="1" operator="lessThan">
      <formula>0.05</formula>
    </cfRule>
  </conditionalFormatting>
  <conditionalFormatting sqref="C40:G44 I40:N44">
    <cfRule type="cellIs" dxfId="30" priority="19" stopIfTrue="1" operator="lessThan">
      <formula>0.01</formula>
    </cfRule>
    <cfRule type="cellIs" dxfId="29" priority="20" stopIfTrue="1" operator="lessThan">
      <formula>0.05</formula>
    </cfRule>
  </conditionalFormatting>
  <conditionalFormatting sqref="B25:G30 I25:N30">
    <cfRule type="expression" dxfId="28" priority="17" stopIfTrue="1">
      <formula>AND(B39&lt;0.05,B25&lt;0)</formula>
    </cfRule>
    <cfRule type="expression" dxfId="27" priority="18" stopIfTrue="1">
      <formula>AND(B39&lt;0.05,B25&gt;0)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29.7109375" style="71" bestFit="1" customWidth="1"/>
    <col min="2" max="4" width="6.7109375" style="71" customWidth="1"/>
    <col min="5" max="6" width="7.7109375" style="71" customWidth="1"/>
    <col min="7" max="10" width="6.7109375" style="71" customWidth="1"/>
    <col min="11" max="12" width="7.7109375" style="71" customWidth="1"/>
    <col min="13" max="13" width="6.7109375" style="71" customWidth="1"/>
    <col min="14" max="14" width="13.42578125" style="71" bestFit="1" customWidth="1"/>
    <col min="15" max="15" width="7.28515625" style="71" bestFit="1" customWidth="1"/>
    <col min="16" max="16384" width="11.42578125" style="71"/>
  </cols>
  <sheetData>
    <row r="1" spans="1:15" x14ac:dyDescent="0.25">
      <c r="A1" s="38">
        <f>_xlfn.NORM.S.INV(0.975)</f>
        <v>1.9599639845400536</v>
      </c>
      <c r="B1" s="38">
        <v>2</v>
      </c>
      <c r="C1" s="38">
        <v>3</v>
      </c>
      <c r="D1" s="38"/>
      <c r="E1" s="38"/>
      <c r="F1" s="38"/>
      <c r="G1" s="38">
        <v>5</v>
      </c>
      <c r="H1" s="38">
        <v>2</v>
      </c>
      <c r="I1" s="38">
        <v>3</v>
      </c>
      <c r="J1" s="38"/>
      <c r="K1" s="38"/>
      <c r="L1" s="38"/>
      <c r="M1" s="38">
        <v>5</v>
      </c>
    </row>
    <row r="2" spans="1:15" x14ac:dyDescent="0.25">
      <c r="A2" s="38"/>
      <c r="B2" s="38" t="s">
        <v>325</v>
      </c>
      <c r="C2" s="38" t="str">
        <f>B2</f>
        <v>M10</v>
      </c>
      <c r="D2" s="38" t="str">
        <f t="shared" ref="D2:G3" si="0">C2</f>
        <v>M10</v>
      </c>
      <c r="E2" s="38" t="str">
        <f t="shared" si="0"/>
        <v>M10</v>
      </c>
      <c r="F2" s="38" t="str">
        <f t="shared" si="0"/>
        <v>M10</v>
      </c>
      <c r="G2" s="38" t="str">
        <f t="shared" si="0"/>
        <v>M10</v>
      </c>
      <c r="H2" s="78" t="s">
        <v>316</v>
      </c>
      <c r="I2" s="78" t="str">
        <f>H2</f>
        <v>M01</v>
      </c>
      <c r="J2" s="78" t="str">
        <f t="shared" ref="J2:M3" si="1">I2</f>
        <v>M01</v>
      </c>
      <c r="K2" s="78" t="str">
        <f t="shared" si="1"/>
        <v>M01</v>
      </c>
      <c r="L2" s="78" t="str">
        <f t="shared" si="1"/>
        <v>M01</v>
      </c>
      <c r="M2" s="78" t="str">
        <f t="shared" si="1"/>
        <v>M01</v>
      </c>
    </row>
    <row r="3" spans="1:15" x14ac:dyDescent="0.25">
      <c r="A3" s="38"/>
      <c r="B3" s="38" t="s">
        <v>326</v>
      </c>
      <c r="C3" s="38" t="str">
        <f>B3</f>
        <v>M11</v>
      </c>
      <c r="D3" s="38" t="str">
        <f t="shared" si="0"/>
        <v>M11</v>
      </c>
      <c r="E3" s="38" t="str">
        <f t="shared" si="0"/>
        <v>M11</v>
      </c>
      <c r="F3" s="38" t="str">
        <f t="shared" si="0"/>
        <v>M11</v>
      </c>
      <c r="G3" s="38" t="str">
        <f t="shared" si="0"/>
        <v>M11</v>
      </c>
      <c r="H3" s="78" t="s">
        <v>318</v>
      </c>
      <c r="I3" s="78" t="str">
        <f>H3</f>
        <v>M02</v>
      </c>
      <c r="J3" s="78" t="str">
        <f t="shared" si="1"/>
        <v>M02</v>
      </c>
      <c r="K3" s="78" t="str">
        <f t="shared" si="1"/>
        <v>M02</v>
      </c>
      <c r="L3" s="78" t="str">
        <f t="shared" si="1"/>
        <v>M02</v>
      </c>
      <c r="M3" s="78" t="str">
        <f t="shared" si="1"/>
        <v>M02</v>
      </c>
    </row>
    <row r="4" spans="1:15" x14ac:dyDescent="0.25">
      <c r="B4" s="38" t="s">
        <v>298</v>
      </c>
      <c r="C4" s="38" t="s">
        <v>299</v>
      </c>
      <c r="D4" s="38"/>
      <c r="E4" s="38"/>
      <c r="F4" s="38"/>
      <c r="G4" s="38" t="s">
        <v>301</v>
      </c>
      <c r="H4" s="38" t="s">
        <v>298</v>
      </c>
      <c r="I4" s="38" t="s">
        <v>299</v>
      </c>
      <c r="J4" s="38"/>
      <c r="K4" s="38"/>
      <c r="L4" s="38"/>
      <c r="M4" s="38" t="s">
        <v>301</v>
      </c>
    </row>
    <row r="5" spans="1:15" x14ac:dyDescent="0.25">
      <c r="B5" s="3" t="s">
        <v>302</v>
      </c>
      <c r="C5" s="3" t="s">
        <v>303</v>
      </c>
      <c r="D5" s="3" t="s">
        <v>304</v>
      </c>
      <c r="E5" s="3" t="s">
        <v>305</v>
      </c>
      <c r="F5" s="3" t="s">
        <v>306</v>
      </c>
      <c r="G5" s="3" t="s">
        <v>307</v>
      </c>
      <c r="H5" s="3" t="s">
        <v>302</v>
      </c>
      <c r="I5" s="3" t="s">
        <v>303</v>
      </c>
      <c r="J5" s="3" t="s">
        <v>304</v>
      </c>
      <c r="K5" s="3" t="s">
        <v>305</v>
      </c>
      <c r="L5" s="3" t="s">
        <v>306</v>
      </c>
      <c r="M5" s="3" t="s">
        <v>307</v>
      </c>
    </row>
    <row r="6" spans="1:15" x14ac:dyDescent="0.25">
      <c r="A6" s="2" t="s">
        <v>314</v>
      </c>
      <c r="B6" s="77" t="s">
        <v>315</v>
      </c>
      <c r="C6" s="3" t="str">
        <f>B6</f>
        <v>1</v>
      </c>
      <c r="D6" s="3" t="str">
        <f t="shared" ref="D6:M6" si="2">C6</f>
        <v>1</v>
      </c>
      <c r="E6" s="3" t="str">
        <f t="shared" si="2"/>
        <v>1</v>
      </c>
      <c r="F6" s="3" t="str">
        <f t="shared" si="2"/>
        <v>1</v>
      </c>
      <c r="G6" s="3" t="str">
        <f t="shared" si="2"/>
        <v>1</v>
      </c>
      <c r="H6" s="77" t="s">
        <v>327</v>
      </c>
      <c r="I6" s="3" t="str">
        <f t="shared" si="2"/>
        <v>2</v>
      </c>
      <c r="J6" s="3" t="str">
        <f t="shared" si="2"/>
        <v>2</v>
      </c>
      <c r="K6" s="3" t="str">
        <f t="shared" si="2"/>
        <v>2</v>
      </c>
      <c r="L6" s="3" t="str">
        <f t="shared" si="2"/>
        <v>2</v>
      </c>
      <c r="M6" s="3" t="str">
        <f t="shared" si="2"/>
        <v>2</v>
      </c>
    </row>
    <row r="7" spans="1:15" x14ac:dyDescent="0.25">
      <c r="A7" s="37" t="s">
        <v>312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x14ac:dyDescent="0.25">
      <c r="A8" s="71" t="str">
        <f>VLOOKUP(N8,Ref!$A$2:$B$18,2,FALSE)</f>
        <v>Constante</v>
      </c>
      <c r="B8" s="79">
        <f>VLOOKUP("QB"&amp;$O8&amp;B$2&amp;$N8,'LEV015'!$A$2:$I$69,B$1,FALSE)</f>
        <v>-18.590310819999999</v>
      </c>
      <c r="C8" s="79">
        <f>VLOOKUP("QB"&amp;$O8&amp;C$2&amp;$N8,'LEV015'!$A$2:$I$69,C$1,FALSE)</f>
        <v>6.1570171250000003</v>
      </c>
      <c r="D8" s="75"/>
      <c r="E8" s="76"/>
      <c r="F8" s="76"/>
      <c r="G8" s="5">
        <f>VLOOKUP("QB"&amp;$O8&amp;G$2&amp;$N8,'LEV015'!$A$2:$I$69,G$1,FALSE)</f>
        <v>2.9437611999999998E-2</v>
      </c>
      <c r="H8" s="79">
        <f>VLOOKUP("QB"&amp;$O8&amp;H$2&amp;$N8,'LEV015'!$A$2:$I$69,H$1,FALSE)</f>
        <v>-17.086361149999998</v>
      </c>
      <c r="I8" s="79">
        <f>VLOOKUP("QB"&amp;$O8&amp;I$2&amp;$N8,'LEV015'!$A$2:$I$69,I$1,FALSE)</f>
        <v>5.4945071289999996</v>
      </c>
      <c r="J8" s="75"/>
      <c r="K8" s="76"/>
      <c r="L8" s="76"/>
      <c r="M8" s="5">
        <f>VLOOKUP("QB"&amp;$O8&amp;M$2&amp;$N8,'LEV015'!$A$2:$I$69,M$1,FALSE)</f>
        <v>7.6826630000000002E-3</v>
      </c>
      <c r="N8" s="40" t="s">
        <v>89</v>
      </c>
      <c r="O8" s="40" t="s">
        <v>291</v>
      </c>
    </row>
    <row r="9" spans="1:15" x14ac:dyDescent="0.25">
      <c r="A9" s="71" t="str">
        <f>VLOOKUP(N9,Ref!$A$2:$B$18,2,FALSE)</f>
        <v>Edad m</v>
      </c>
      <c r="B9" s="79">
        <f>VLOOKUP("QB"&amp;$O9&amp;B$2&amp;$N9,'LEV015'!$A$2:$I$69,B$1,FALSE)</f>
        <v>-0.98340918700000002</v>
      </c>
      <c r="C9" s="79">
        <f>VLOOKUP("QB"&amp;$O9&amp;C$2&amp;$N9,'LEV015'!$A$2:$I$69,C$1,FALSE)</f>
        <v>0.38420538700000001</v>
      </c>
      <c r="D9" s="75">
        <f t="shared" ref="D9:D21" si="3">EXP(B9)</f>
        <v>0.37403377169296159</v>
      </c>
      <c r="E9" s="76">
        <f t="shared" ref="E9:E21" si="4">EXP(B9-$A$1*C9)</f>
        <v>0.17614673526767224</v>
      </c>
      <c r="F9" s="76">
        <f t="shared" ref="F9:F21" si="5">EXP(B9+$A$1*C9)</f>
        <v>0.79423136712848408</v>
      </c>
      <c r="G9" s="5">
        <f>VLOOKUP("QB"&amp;$O9&amp;G$2&amp;$N9,'LEV015'!$A$2:$I$69,G$1,FALSE)</f>
        <v>5.0671684000000002E-2</v>
      </c>
      <c r="H9" s="79">
        <f>VLOOKUP("QB"&amp;$O9&amp;H$2&amp;$N9,'LEV015'!$A$2:$I$69,H$1,FALSE)</f>
        <v>-0.89909327699999997</v>
      </c>
      <c r="I9" s="79">
        <f>VLOOKUP("QB"&amp;$O9&amp;I$2&amp;$N9,'LEV015'!$A$2:$I$69,I$1,FALSE)</f>
        <v>0.43781484900000001</v>
      </c>
      <c r="J9" s="75">
        <f t="shared" ref="J9:J10" si="6">EXP(H9)</f>
        <v>0.40693847298264452</v>
      </c>
      <c r="K9" s="76">
        <f t="shared" ref="K9:K10" si="7">EXP(H9-$A$1*I9)</f>
        <v>0.17252819390529064</v>
      </c>
      <c r="L9" s="76">
        <f t="shared" ref="L9:L10" si="8">EXP(H9+$A$1*I9)</f>
        <v>0.95983686518130507</v>
      </c>
      <c r="M9" s="5">
        <f>VLOOKUP("QB"&amp;$O9&amp;M$2&amp;$N9,'LEV015'!$A$2:$I$69,M$1,FALSE)</f>
        <v>5.9187428E-2</v>
      </c>
      <c r="N9" s="40" t="s">
        <v>91</v>
      </c>
      <c r="O9" s="40" t="str">
        <f>O8</f>
        <v>IPMAF</v>
      </c>
    </row>
    <row r="10" spans="1:15" x14ac:dyDescent="0.25">
      <c r="A10" s="71" t="str">
        <f>VLOOKUP(N10,Ref!$A$2:$B$18,2,FALSE)</f>
        <v>Edad m (ln)</v>
      </c>
      <c r="B10" s="79">
        <f>VLOOKUP("QB"&amp;$O10&amp;B$2&amp;$N10,'LEV015'!$A$2:$I$69,B$1,FALSE)</f>
        <v>10.845647019999999</v>
      </c>
      <c r="C10" s="79">
        <f>VLOOKUP("QB"&amp;$O10&amp;C$2&amp;$N10,'LEV015'!$A$2:$I$69,C$1,FALSE)</f>
        <v>3.8510630560000001</v>
      </c>
      <c r="D10" s="85">
        <f t="shared" si="3"/>
        <v>51310.311763790422</v>
      </c>
      <c r="E10" s="76">
        <f t="shared" si="4"/>
        <v>27.050409073609234</v>
      </c>
      <c r="F10" s="84">
        <f t="shared" si="5"/>
        <v>97327477.973925143</v>
      </c>
      <c r="G10" s="5">
        <f>VLOOKUP("QB"&amp;$O10&amp;G$2&amp;$N10,'LEV015'!$A$2:$I$69,G$1,FALSE)</f>
        <v>3.7271772000000002E-2</v>
      </c>
      <c r="H10" s="79">
        <f>VLOOKUP("QB"&amp;$O10&amp;H$2&amp;$N10,'LEV015'!$A$2:$I$69,H$1,FALSE)</f>
        <v>10.167337529999999</v>
      </c>
      <c r="I10" s="79">
        <f>VLOOKUP("QB"&amp;$O10&amp;I$2&amp;$N10,'LEV015'!$A$2:$I$69,I$1,FALSE)</f>
        <v>4.9788787990000003</v>
      </c>
      <c r="J10" s="85">
        <f t="shared" si="6"/>
        <v>26038.657247582636</v>
      </c>
      <c r="K10" s="76">
        <f t="shared" si="7"/>
        <v>1.5051828721750067</v>
      </c>
      <c r="L10" s="84">
        <f t="shared" si="8"/>
        <v>450451359.62605858</v>
      </c>
      <c r="M10" s="5">
        <f>VLOOKUP("QB"&amp;$O10&amp;M$2&amp;$N10,'LEV015'!$A$2:$I$69,M$1,FALSE)</f>
        <v>6.0450430999999999E-2</v>
      </c>
      <c r="N10" s="40" t="s">
        <v>97</v>
      </c>
      <c r="O10" s="40" t="str">
        <f t="shared" ref="O10:O21" si="9">O9</f>
        <v>IPMAF</v>
      </c>
    </row>
    <row r="11" spans="1:15" x14ac:dyDescent="0.25">
      <c r="A11" s="71" t="str">
        <f>VLOOKUP(N11,Ref!$A$2:$B$18,2,FALSE)</f>
        <v>Sexo</v>
      </c>
      <c r="B11" s="79">
        <f>VLOOKUP("QB"&amp;$O11&amp;B$2&amp;$N11,'LEV015'!$A$2:$I$69,B$1,FALSE)</f>
        <v>0.92540651699999998</v>
      </c>
      <c r="C11" s="79">
        <f>VLOOKUP("QB"&amp;$O11&amp;C$2&amp;$N11,'LEV015'!$A$2:$I$69,C$1,FALSE)</f>
        <v>0.69971621299999998</v>
      </c>
      <c r="D11" s="75">
        <f t="shared" ref="D11:D19" si="10">EXP(B11)</f>
        <v>2.5228936510830038</v>
      </c>
      <c r="E11" s="76">
        <f t="shared" ref="E11:E19" si="11">EXP(B11-$A$1*C11)</f>
        <v>0.64017605156952817</v>
      </c>
      <c r="F11" s="76">
        <f t="shared" ref="F11:F19" si="12">EXP(B11+$A$1*C11)</f>
        <v>9.9425655787494591</v>
      </c>
      <c r="G11" s="5">
        <f>VLOOKUP("QB"&amp;$O11&amp;G$2&amp;$N11,'LEV015'!$A$2:$I$69,G$1,FALSE)</f>
        <v>0.24324812700000001</v>
      </c>
      <c r="H11" s="79"/>
      <c r="I11" s="79"/>
      <c r="J11" s="3"/>
      <c r="K11" s="74"/>
      <c r="L11" s="74"/>
      <c r="M11" s="3"/>
      <c r="N11" s="40" t="s">
        <v>99</v>
      </c>
      <c r="O11" s="40" t="str">
        <f t="shared" si="9"/>
        <v>IPMAF</v>
      </c>
    </row>
    <row r="12" spans="1:15" x14ac:dyDescent="0.25">
      <c r="A12" s="71" t="str">
        <f>VLOOKUP(N12,Ref!$A$2:$B$18,2,FALSE)</f>
        <v>Peso-Talla z</v>
      </c>
      <c r="B12" s="79">
        <f>VLOOKUP("QB"&amp;$O12&amp;B$2&amp;$N12,'LEV015'!$A$2:$I$69,B$1,FALSE)</f>
        <v>-3.4400555999999999E-2</v>
      </c>
      <c r="C12" s="79">
        <f>VLOOKUP("QB"&amp;$O12&amp;C$2&amp;$N12,'LEV015'!$A$2:$I$69,C$1,FALSE)</f>
        <v>0.18894889400000001</v>
      </c>
      <c r="D12" s="75">
        <f t="shared" si="10"/>
        <v>0.96618441615237827</v>
      </c>
      <c r="E12" s="76">
        <f t="shared" si="11"/>
        <v>0.66715452838607947</v>
      </c>
      <c r="F12" s="76">
        <f t="shared" si="12"/>
        <v>1.3992445322584879</v>
      </c>
      <c r="G12" s="5">
        <f>VLOOKUP("QB"&amp;$O12&amp;G$2&amp;$N12,'LEV015'!$A$2:$I$69,G$1,FALSE)</f>
        <v>0.86268463200000001</v>
      </c>
      <c r="H12" s="79"/>
      <c r="I12" s="79"/>
      <c r="J12" s="3"/>
      <c r="K12" s="74"/>
      <c r="L12" s="74"/>
      <c r="M12" s="3"/>
      <c r="N12" s="40" t="s">
        <v>159</v>
      </c>
      <c r="O12" s="40" t="str">
        <f t="shared" si="9"/>
        <v>IPMAF</v>
      </c>
    </row>
    <row r="13" spans="1:15" x14ac:dyDescent="0.25">
      <c r="A13" s="71" t="str">
        <f>VLOOKUP(N13,Ref!$A$2:$B$18,2,FALSE)</f>
        <v>Talla-Edad z</v>
      </c>
      <c r="B13" s="79">
        <f>VLOOKUP("QB"&amp;$O13&amp;B$2&amp;$N13,'LEV015'!$A$2:$I$69,B$1,FALSE)</f>
        <v>6.7897405999999993E-2</v>
      </c>
      <c r="C13" s="79">
        <f>VLOOKUP("QB"&amp;$O13&amp;C$2&amp;$N13,'LEV015'!$A$2:$I$69,C$1,FALSE)</f>
        <v>0.21971386600000001</v>
      </c>
      <c r="D13" s="75">
        <f t="shared" si="10"/>
        <v>1.0702555010532042</v>
      </c>
      <c r="E13" s="76">
        <f t="shared" si="11"/>
        <v>0.69577158271687745</v>
      </c>
      <c r="F13" s="76">
        <f t="shared" si="12"/>
        <v>1.6462972417784829</v>
      </c>
      <c r="G13" s="5">
        <f>VLOOKUP("QB"&amp;$O13&amp;G$2&amp;$N13,'LEV015'!$A$2:$I$69,G$1,FALSE)</f>
        <v>0.76976359400000005</v>
      </c>
      <c r="H13" s="79"/>
      <c r="I13" s="79"/>
      <c r="J13" s="3"/>
      <c r="K13" s="74"/>
      <c r="L13" s="74"/>
      <c r="M13" s="3"/>
      <c r="N13" s="40" t="s">
        <v>160</v>
      </c>
      <c r="O13" s="40" t="str">
        <f t="shared" si="9"/>
        <v>IPMAF</v>
      </c>
    </row>
    <row r="14" spans="1:15" x14ac:dyDescent="0.25">
      <c r="A14" s="71" t="str">
        <f>VLOOKUP(N14,Ref!$A$2:$B$18,2,FALSE)</f>
        <v>Día de la Semana</v>
      </c>
      <c r="B14" s="79">
        <f>VLOOKUP("QB"&amp;$O14&amp;B$2&amp;$N14,'LEV015'!$A$2:$I$69,B$1,FALSE)</f>
        <v>-4.8067248999999999E-2</v>
      </c>
      <c r="C14" s="79">
        <f>VLOOKUP("QB"&amp;$O14&amp;C$2&amp;$N14,'LEV015'!$A$2:$I$69,C$1,FALSE)</f>
        <v>0.13026241299999999</v>
      </c>
      <c r="D14" s="75">
        <f t="shared" si="10"/>
        <v>0.95306969193864877</v>
      </c>
      <c r="E14" s="76">
        <f t="shared" si="11"/>
        <v>0.73832078040873805</v>
      </c>
      <c r="F14" s="76">
        <f t="shared" si="12"/>
        <v>1.2302807421852169</v>
      </c>
      <c r="G14" s="5">
        <f>VLOOKUP("QB"&amp;$O14&amp;G$2&amp;$N14,'LEV015'!$A$2:$I$69,G$1,FALSE)</f>
        <v>0.72723563300000005</v>
      </c>
      <c r="H14" s="79"/>
      <c r="I14" s="79"/>
      <c r="J14" s="3"/>
      <c r="K14" s="74"/>
      <c r="L14" s="74"/>
      <c r="M14" s="3"/>
      <c r="N14" s="40" t="s">
        <v>90</v>
      </c>
      <c r="O14" s="40" t="str">
        <f t="shared" si="9"/>
        <v>IPMAF</v>
      </c>
    </row>
    <row r="15" spans="1:15" x14ac:dyDescent="0.25">
      <c r="A15" s="71" t="str">
        <f>VLOOKUP(N15,Ref!$A$2:$B$18,2,FALSE)</f>
        <v>Día del Mes</v>
      </c>
      <c r="B15" s="79">
        <f>VLOOKUP("QB"&amp;$O15&amp;B$2&amp;$N15,'LEV015'!$A$2:$I$69,B$1,FALSE)</f>
        <v>-0.43344553699999999</v>
      </c>
      <c r="C15" s="79">
        <f>VLOOKUP("QB"&amp;$O15&amp;C$2&amp;$N15,'LEV015'!$A$2:$I$69,C$1,FALSE)</f>
        <v>0.89384829600000004</v>
      </c>
      <c r="D15" s="75">
        <f t="shared" si="10"/>
        <v>0.64827159847025251</v>
      </c>
      <c r="E15" s="76">
        <f t="shared" si="11"/>
        <v>0.11243769816777023</v>
      </c>
      <c r="F15" s="76">
        <f t="shared" si="12"/>
        <v>3.7376793747245252</v>
      </c>
      <c r="G15" s="5">
        <f>VLOOKUP("QB"&amp;$O15&amp;G$2&amp;$N15,'LEV015'!$A$2:$I$69,G$1,FALSE)</f>
        <v>0.64823077799999995</v>
      </c>
      <c r="H15" s="79"/>
      <c r="I15" s="79"/>
      <c r="J15" s="3"/>
      <c r="K15" s="74"/>
      <c r="L15" s="74"/>
      <c r="M15" s="3"/>
      <c r="N15" s="40" t="s">
        <v>247</v>
      </c>
      <c r="O15" s="40" t="str">
        <f t="shared" si="9"/>
        <v>IPMAF</v>
      </c>
    </row>
    <row r="16" spans="1:15" x14ac:dyDescent="0.25">
      <c r="A16" s="71" t="str">
        <f>VLOOKUP(N16,Ref!$A$2:$B$18,2,FALSE)</f>
        <v>Estrato MedioAlto vs Alto</v>
      </c>
      <c r="B16" s="79">
        <f>VLOOKUP("QB"&amp;$O16&amp;B$2&amp;$N16,'LEV015'!$A$2:$I$69,B$1,FALSE)</f>
        <v>-1.6803156859999999</v>
      </c>
      <c r="C16" s="79">
        <f>VLOOKUP("QB"&amp;$O16&amp;C$2&amp;$N16,'LEV015'!$A$2:$I$69,C$1,FALSE)</f>
        <v>0.78615604299999997</v>
      </c>
      <c r="D16" s="75">
        <f t="shared" si="10"/>
        <v>0.18631514967022914</v>
      </c>
      <c r="E16" s="76">
        <f t="shared" si="11"/>
        <v>3.9909007985940846E-2</v>
      </c>
      <c r="F16" s="76">
        <f t="shared" si="12"/>
        <v>0.86981202361303256</v>
      </c>
      <c r="G16" s="5">
        <f>VLOOKUP("QB"&amp;$O16&amp;G$2&amp;$N16,'LEV015'!$A$2:$I$69,G$1,FALSE)</f>
        <v>8.5600471999999997E-2</v>
      </c>
      <c r="H16" s="79"/>
      <c r="I16" s="79"/>
      <c r="J16" s="3"/>
      <c r="K16" s="74"/>
      <c r="L16" s="74"/>
      <c r="M16" s="3"/>
      <c r="N16" s="40" t="s">
        <v>95</v>
      </c>
      <c r="O16" s="40" t="str">
        <f t="shared" si="9"/>
        <v>IPMAF</v>
      </c>
    </row>
    <row r="17" spans="1:15" x14ac:dyDescent="0.25">
      <c r="A17" s="71" t="str">
        <f>VLOOKUP(N17,Ref!$A$2:$B$18,2,FALSE)</f>
        <v>Estrato Medio vs Alto</v>
      </c>
      <c r="B17" s="79">
        <f>VLOOKUP("QB"&amp;$O17&amp;B$2&amp;$N17,'LEV015'!$A$2:$I$69,B$1,FALSE)</f>
        <v>-0.54211982199999997</v>
      </c>
      <c r="C17" s="79">
        <f>VLOOKUP("QB"&amp;$O17&amp;C$2&amp;$N17,'LEV015'!$A$2:$I$69,C$1,FALSE)</f>
        <v>0.785923802</v>
      </c>
      <c r="D17" s="75">
        <f t="shared" si="10"/>
        <v>0.58151423821542836</v>
      </c>
      <c r="E17" s="76">
        <f t="shared" si="11"/>
        <v>0.12461800651382948</v>
      </c>
      <c r="F17" s="76">
        <f t="shared" si="12"/>
        <v>2.7135629810427342</v>
      </c>
      <c r="G17" s="5">
        <f>VLOOKUP("QB"&amp;$O17&amp;G$2&amp;$N17,'LEV015'!$A$2:$I$69,G$1,FALSE)</f>
        <v>0.52102941700000005</v>
      </c>
      <c r="H17" s="79"/>
      <c r="I17" s="79"/>
      <c r="J17" s="3"/>
      <c r="K17" s="74"/>
      <c r="L17" s="74"/>
      <c r="M17" s="3"/>
      <c r="N17" s="40" t="s">
        <v>94</v>
      </c>
      <c r="O17" s="40" t="str">
        <f t="shared" si="9"/>
        <v>IPMAF</v>
      </c>
    </row>
    <row r="18" spans="1:15" x14ac:dyDescent="0.25">
      <c r="A18" s="71" t="str">
        <f>VLOOKUP(N18,Ref!$A$2:$B$18,2,FALSE)</f>
        <v>Estrato MedioBajo vs Alto</v>
      </c>
      <c r="B18" s="79">
        <f>VLOOKUP("QB"&amp;$O18&amp;B$2&amp;$N18,'LEV015'!$A$2:$I$69,B$1,FALSE)</f>
        <v>-2.2538233349999999</v>
      </c>
      <c r="C18" s="79">
        <f>VLOOKUP("QB"&amp;$O18&amp;C$2&amp;$N18,'LEV015'!$A$2:$I$69,C$1,FALSE)</f>
        <v>1.4157957699999999</v>
      </c>
      <c r="D18" s="75">
        <f t="shared" si="10"/>
        <v>0.10499701739394686</v>
      </c>
      <c r="E18" s="76">
        <f t="shared" si="11"/>
        <v>6.5471066898583679E-3</v>
      </c>
      <c r="F18" s="76">
        <f t="shared" si="12"/>
        <v>1.6838542861538841</v>
      </c>
      <c r="G18" s="5">
        <f>VLOOKUP("QB"&amp;$O18&amp;G$2&amp;$N18,'LEV015'!$A$2:$I$69,G$1,FALSE)</f>
        <v>0.17228065100000001</v>
      </c>
      <c r="H18" s="79"/>
      <c r="I18" s="79"/>
      <c r="J18" s="3"/>
      <c r="K18" s="74"/>
      <c r="L18" s="74"/>
      <c r="M18" s="3"/>
      <c r="N18" s="40" t="s">
        <v>96</v>
      </c>
      <c r="O18" s="40" t="str">
        <f t="shared" si="9"/>
        <v>IPMAF</v>
      </c>
    </row>
    <row r="19" spans="1:15" x14ac:dyDescent="0.25">
      <c r="A19" s="71" t="str">
        <f>VLOOKUP(N19,Ref!$A$2:$B$18,2,FALSE)</f>
        <v>Estrato Bajo vs Alto</v>
      </c>
      <c r="B19" s="79">
        <f>VLOOKUP("QB"&amp;$O19&amp;B$2&amp;$N19,'LEV015'!$A$2:$I$69,B$1,FALSE)</f>
        <v>-0.67978823499999996</v>
      </c>
      <c r="C19" s="79">
        <f>VLOOKUP("QB"&amp;$O19&amp;C$2&amp;$N19,'LEV015'!$A$2:$I$69,C$1,FALSE)</f>
        <v>0.55424523800000003</v>
      </c>
      <c r="D19" s="75">
        <f t="shared" si="10"/>
        <v>0.50672428747325116</v>
      </c>
      <c r="E19" s="76">
        <f t="shared" si="11"/>
        <v>0.17100047579048852</v>
      </c>
      <c r="F19" s="76">
        <f t="shared" si="12"/>
        <v>1.5015718659746342</v>
      </c>
      <c r="G19" s="5">
        <f>VLOOKUP("QB"&amp;$O19&amp;G$2&amp;$N19,'LEV015'!$A$2:$I$69,G$1,FALSE)</f>
        <v>0.27460980299999999</v>
      </c>
      <c r="H19" s="79"/>
      <c r="I19" s="79"/>
      <c r="J19" s="3"/>
      <c r="K19" s="74"/>
      <c r="L19" s="74"/>
      <c r="M19" s="3"/>
      <c r="N19" s="40" t="s">
        <v>93</v>
      </c>
      <c r="O19" s="40" t="str">
        <f t="shared" si="9"/>
        <v>IPMAF</v>
      </c>
    </row>
    <row r="20" spans="1:15" x14ac:dyDescent="0.25">
      <c r="A20" s="71" t="str">
        <f>VLOOKUP(N20,Ref!$A$2:$B$18,2,FALSE)</f>
        <v>Esquema C3 vs A2</v>
      </c>
      <c r="B20" s="79">
        <f>VLOOKUP("QB"&amp;$O20&amp;B$2&amp;$N20,'LEV015'!$A$2:$I$69,B$1,FALSE)</f>
        <v>0.16843765399999999</v>
      </c>
      <c r="C20" s="79">
        <f>VLOOKUP("QB"&amp;$O20&amp;C$2&amp;$N20,'LEV015'!$A$2:$I$69,C$1,FALSE)</f>
        <v>0.85662898099999996</v>
      </c>
      <c r="D20" s="75">
        <f t="shared" si="3"/>
        <v>1.1834544408941812</v>
      </c>
      <c r="E20" s="76">
        <f t="shared" si="4"/>
        <v>0.22079418590602354</v>
      </c>
      <c r="F20" s="76">
        <f t="shared" si="5"/>
        <v>6.3433029630059199</v>
      </c>
      <c r="G20" s="5">
        <f>VLOOKUP("QB"&amp;$O20&amp;G$2&amp;$N20,'LEV015'!$A$2:$I$69,G$1,FALSE)</f>
        <v>0.85186075299999997</v>
      </c>
      <c r="H20" s="79">
        <f>VLOOKUP("QB"&amp;$O20&amp;H$2&amp;$N20,'LEV015'!$A$2:$I$69,H$1,FALSE)</f>
        <v>0.22721332799999999</v>
      </c>
      <c r="I20" s="79">
        <f>VLOOKUP("QB"&amp;$O20&amp;I$2&amp;$N20,'LEV015'!$A$2:$I$69,I$1,FALSE)</f>
        <v>0.74598617700000003</v>
      </c>
      <c r="J20" s="75">
        <f t="shared" ref="J20:J22" si="13">EXP(H20)</f>
        <v>1.2550975868413008</v>
      </c>
      <c r="K20" s="76">
        <f t="shared" ref="K20:K22" si="14">EXP(H20-$A$1*I20)</f>
        <v>0.29086596715528495</v>
      </c>
      <c r="L20" s="76">
        <f t="shared" ref="L20:L22" si="15">EXP(H20+$A$1*I20)</f>
        <v>5.4157932875449308</v>
      </c>
      <c r="M20" s="5">
        <f>VLOOKUP("QB"&amp;$O20&amp;M$2&amp;$N20,'LEV015'!$A$2:$I$69,M$1,FALSE)</f>
        <v>0.76516578999999996</v>
      </c>
      <c r="N20" s="40" t="s">
        <v>92</v>
      </c>
      <c r="O20" s="40" t="str">
        <f t="shared" si="9"/>
        <v>IPMAF</v>
      </c>
    </row>
    <row r="21" spans="1:15" x14ac:dyDescent="0.25">
      <c r="A21" s="71" t="str">
        <f>VLOOKUP(N21,Ref!$A$2:$B$18,2,FALSE)</f>
        <v>Nivel SR vs JR</v>
      </c>
      <c r="B21" s="79">
        <f>VLOOKUP("QB"&amp;$O21&amp;B$2&amp;$N21,'LEV015'!$A$2:$I$69,B$1,FALSE)</f>
        <v>-0.16041550199999999</v>
      </c>
      <c r="C21" s="79">
        <f>VLOOKUP("QB"&amp;$O21&amp;C$2&amp;$N21,'LEV015'!$A$2:$I$69,C$1,FALSE)</f>
        <v>0.89868100500000003</v>
      </c>
      <c r="D21" s="75">
        <f t="shared" si="3"/>
        <v>0.85178979506528807</v>
      </c>
      <c r="E21" s="76">
        <f t="shared" si="4"/>
        <v>0.14634361349179348</v>
      </c>
      <c r="F21" s="76">
        <f t="shared" si="5"/>
        <v>4.9578238343694574</v>
      </c>
      <c r="G21" s="5">
        <f>VLOOKUP("QB"&amp;$O21&amp;G$2&amp;$N21,'LEV015'!$A$2:$I$69,G$1,FALSE)</f>
        <v>0.86533666799999998</v>
      </c>
      <c r="H21" s="79">
        <f>VLOOKUP("QB"&amp;$O21&amp;H$2&amp;$N21,'LEV015'!$A$2:$I$69,H$1,FALSE)</f>
        <v>-1.9183905000000001E-2</v>
      </c>
      <c r="I21" s="79">
        <f>VLOOKUP("QB"&amp;$O21&amp;I$2&amp;$N21,'LEV015'!$A$2:$I$69,I$1,FALSE)</f>
        <v>0.65979619099999998</v>
      </c>
      <c r="J21" s="75">
        <f t="shared" si="13"/>
        <v>0.98099893504343327</v>
      </c>
      <c r="K21" s="76">
        <f t="shared" si="14"/>
        <v>0.2691838497537129</v>
      </c>
      <c r="L21" s="76">
        <f t="shared" si="15"/>
        <v>3.5750989943744806</v>
      </c>
      <c r="M21" s="5">
        <f>VLOOKUP("QB"&amp;$O21&amp;M$2&amp;$N21,'LEV015'!$A$2:$I$69,M$1,FALSE)</f>
        <v>0.97721479099999997</v>
      </c>
      <c r="N21" s="40" t="s">
        <v>98</v>
      </c>
      <c r="O21" s="40" t="str">
        <f t="shared" si="9"/>
        <v>IPMAF</v>
      </c>
    </row>
    <row r="22" spans="1:15" x14ac:dyDescent="0.25">
      <c r="A22" s="71" t="str">
        <f>VLOOKUP(N22,Ref!$A$2:$B$18,2,FALSE)</f>
        <v>Esquema x Nivel</v>
      </c>
      <c r="B22" s="79">
        <f>VLOOKUP("QB"&amp;$O22&amp;B$2&amp;$N22,'LEV015'!$A$2:$I$69,B$1,FALSE)</f>
        <v>0.87724241000000003</v>
      </c>
      <c r="C22" s="79">
        <f>VLOOKUP("QB"&amp;$O22&amp;C$2&amp;$N22,'LEV015'!$A$2:$I$69,C$1,FALSE)</f>
        <v>1.1997369929999999</v>
      </c>
      <c r="D22" s="75">
        <f t="shared" ref="D22" si="16">EXP(B22)</f>
        <v>2.4042605916811461</v>
      </c>
      <c r="E22" s="76">
        <f t="shared" ref="E22" si="17">EXP(B22-$A$1*C22)</f>
        <v>0.22896207804434876</v>
      </c>
      <c r="F22" s="76">
        <f t="shared" ref="F22" si="18">EXP(B22+$A$1*C22)</f>
        <v>25.246403431014141</v>
      </c>
      <c r="G22" s="5">
        <f>VLOOKUP("QB"&amp;$O22&amp;G$2&amp;$N22,'LEV015'!$A$2:$I$69,G$1,FALSE)</f>
        <v>0.49747165799999998</v>
      </c>
      <c r="H22" s="79">
        <f>VLOOKUP("QB"&amp;$O22&amp;H$2&amp;$N22,'LEV015'!$A$2:$I$69,H$1,FALSE)</f>
        <v>0.46271461400000002</v>
      </c>
      <c r="I22" s="79">
        <f>VLOOKUP("QB"&amp;$O22&amp;I$2&amp;$N22,'LEV015'!$A$2:$I$69,I$1,FALSE)</f>
        <v>1.0510524569999999</v>
      </c>
      <c r="J22" s="75">
        <f t="shared" si="13"/>
        <v>1.5883799763190669</v>
      </c>
      <c r="K22" s="76">
        <f t="shared" si="14"/>
        <v>0.2024402803905111</v>
      </c>
      <c r="L22" s="76">
        <f t="shared" si="15"/>
        <v>12.462692426154224</v>
      </c>
      <c r="M22" s="5">
        <f>VLOOKUP("QB"&amp;$O22&amp;M$2&amp;$N22,'LEV015'!$A$2:$I$69,M$1,FALSE)</f>
        <v>0.66648454700000004</v>
      </c>
      <c r="N22" s="40" t="s">
        <v>161</v>
      </c>
      <c r="O22" s="40" t="str">
        <f>O24</f>
        <v>IPMAF</v>
      </c>
    </row>
    <row r="23" spans="1:15" x14ac:dyDescent="0.25">
      <c r="A23" s="71" t="str">
        <f>VLOOKUP(N23,Ref!$A$2:$B$18,2,FALSE)</f>
        <v>Adec. Usual TLRA Macro suma /3</v>
      </c>
      <c r="B23" s="79">
        <f>VLOOKUP("QB"&amp;$O23&amp;B$2&amp;$N23,'LEV015'!$A$2:$I$69,B$1,FALSE)</f>
        <v>0.92222777899999997</v>
      </c>
      <c r="C23" s="79">
        <f>VLOOKUP("QB"&amp;$O23&amp;C$2&amp;$N23,'LEV015'!$A$2:$I$69,C$1,FALSE)</f>
        <v>0.75454447800000002</v>
      </c>
      <c r="D23" s="75">
        <f>EXP(B23)</f>
        <v>2.5148867658016467</v>
      </c>
      <c r="E23" s="76">
        <f>EXP(B23-$A$1*C23)</f>
        <v>0.57312454915588529</v>
      </c>
      <c r="F23" s="76">
        <f>EXP(B23+$A$1*C23)</f>
        <v>11.035394407933502</v>
      </c>
      <c r="G23" s="5">
        <f>VLOOKUP("QB"&amp;$O23&amp;G$2&amp;$N23,'LEV015'!$A$2:$I$69,G$1,FALSE)</f>
        <v>0.27608962300000001</v>
      </c>
      <c r="H23" s="79">
        <f>VLOOKUP("QB"&amp;$O23&amp;H$2&amp;$N23,'LEV015'!$A$2:$I$69,H$1,FALSE)</f>
        <v>0.41901487799999998</v>
      </c>
      <c r="I23" s="79">
        <f>VLOOKUP("QB"&amp;$O23&amp;I$2&amp;$N23,'LEV015'!$A$2:$I$69,I$1,FALSE)</f>
        <v>1.184832538</v>
      </c>
      <c r="J23" s="75">
        <f>EXP(H23)</f>
        <v>1.5204629760700739</v>
      </c>
      <c r="K23" s="76">
        <f>EXP(H23-$A$1*I23)</f>
        <v>0.14908864393580479</v>
      </c>
      <c r="L23" s="76">
        <f>EXP(H23+$A$1*I23)</f>
        <v>15.506262586943203</v>
      </c>
      <c r="M23" s="5">
        <f>VLOOKUP("QB"&amp;$O23&amp;M$2&amp;$N23,'LEV015'!$A$2:$I$69,M$1,FALSE)</f>
        <v>0.72887097099999998</v>
      </c>
      <c r="N23" s="40" t="s">
        <v>308</v>
      </c>
      <c r="O23" s="40" t="str">
        <f>O21</f>
        <v>IPMAF</v>
      </c>
    </row>
    <row r="24" spans="1:15" x14ac:dyDescent="0.25">
      <c r="A24" s="71" t="str">
        <f>VLOOKUP(N24,Ref!$A$2:$B$18,2,FALSE)</f>
        <v>Adec. Usual TLRA Micro suma /3</v>
      </c>
      <c r="B24" s="79">
        <f>VLOOKUP("QB"&amp;$O24&amp;B$2&amp;$N24,'LEV015'!$A$2:$I$69,B$1,FALSE)</f>
        <v>0.17540345299999999</v>
      </c>
      <c r="C24" s="79">
        <f>VLOOKUP("QB"&amp;$O24&amp;C$2&amp;$N24,'LEV015'!$A$2:$I$69,C$1,FALSE)</f>
        <v>0.524138565</v>
      </c>
      <c r="D24" s="75">
        <f>EXP(B24)</f>
        <v>1.1917269254373772</v>
      </c>
      <c r="E24" s="76">
        <f>EXP(B24-$A$1*C24)</f>
        <v>0.42660819746923961</v>
      </c>
      <c r="F24" s="76">
        <f>EXP(B24+$A$1*C24)</f>
        <v>3.3290805784734778</v>
      </c>
      <c r="G24" s="5">
        <f>VLOOKUP("QB"&amp;$O24&amp;G$2&amp;$N24,'LEV015'!$A$2:$I$69,G$1,FALSE)</f>
        <v>0.75147031799999997</v>
      </c>
      <c r="H24" s="79">
        <f>VLOOKUP("QB"&amp;$O24&amp;H$2&amp;$N24,'LEV015'!$A$2:$I$69,H$1,FALSE)</f>
        <v>0.67542328600000001</v>
      </c>
      <c r="I24" s="79">
        <f>VLOOKUP("QB"&amp;$O24&amp;I$2&amp;$N24,'LEV015'!$A$2:$I$69,I$1,FALSE)</f>
        <v>0.58186049100000004</v>
      </c>
      <c r="J24" s="75">
        <f>EXP(H24)</f>
        <v>1.9648644996058551</v>
      </c>
      <c r="K24" s="76">
        <f>EXP(H24-$A$1*I24)</f>
        <v>0.62813364767493007</v>
      </c>
      <c r="L24" s="76">
        <f>EXP(H24+$A$1*I24)</f>
        <v>6.1462915035708159</v>
      </c>
      <c r="M24" s="5">
        <f>VLOOKUP("QB"&amp;$O24&amp;M$2&amp;$N24,'LEV015'!$A$2:$I$69,M$1,FALSE)</f>
        <v>0.26513487299999999</v>
      </c>
      <c r="N24" s="40" t="s">
        <v>309</v>
      </c>
      <c r="O24" s="40" t="str">
        <f>O23</f>
        <v>IPMAF</v>
      </c>
    </row>
    <row r="25" spans="1:15" x14ac:dyDescent="0.25">
      <c r="A25" s="37" t="s">
        <v>313</v>
      </c>
      <c r="C25" s="3"/>
      <c r="D25" s="3"/>
      <c r="E25" s="3"/>
      <c r="F25" s="3"/>
      <c r="G25" s="3"/>
      <c r="H25" s="80"/>
      <c r="I25" s="80"/>
      <c r="J25" s="3"/>
      <c r="K25" s="3"/>
      <c r="L25" s="3"/>
      <c r="M25" s="3"/>
    </row>
    <row r="26" spans="1:15" x14ac:dyDescent="0.25">
      <c r="A26" s="71" t="str">
        <f>VLOOKUP(N26,Ref!$A$2:$B$18,2,FALSE)</f>
        <v>Constante</v>
      </c>
      <c r="B26" s="79">
        <f>VLOOKUP("QB"&amp;$O26&amp;B$3&amp;$N26,'LEV015'!$A$2:$I$69,B$1,FALSE)</f>
        <v>9.3224473660000005</v>
      </c>
      <c r="C26" s="79">
        <f>VLOOKUP("QB"&amp;$O26&amp;C$3&amp;$N26,'LEV015'!$A$2:$I$69,C$1,FALSE)</f>
        <v>17.65683108</v>
      </c>
      <c r="D26" s="75"/>
      <c r="E26" s="76"/>
      <c r="F26" s="76"/>
      <c r="G26" s="5">
        <f>VLOOKUP("QB"&amp;$O26&amp;G$3&amp;$N26,'LEV015'!$A$2:$I$69,G$1,FALSE)</f>
        <v>0.62009713600000005</v>
      </c>
      <c r="H26" s="79">
        <f>VLOOKUP("QB"&amp;$O26&amp;H$3&amp;$N26,'LEV015'!$A$2:$I$69,H$1,FALSE)</f>
        <v>6.3403053749999998</v>
      </c>
      <c r="I26" s="79">
        <f>VLOOKUP("QB"&amp;$O26&amp;I$3&amp;$N26,'LEV015'!$A$2:$I$69,I$1,FALSE)</f>
        <v>9.7018743050000005</v>
      </c>
      <c r="J26" s="75"/>
      <c r="K26" s="76"/>
      <c r="L26" s="76"/>
      <c r="M26" s="5">
        <f>VLOOKUP("QB"&amp;$O26&amp;M$3&amp;$N26,'LEV015'!$A$2:$I$69,M$1,FALSE)</f>
        <v>0.52401429499999996</v>
      </c>
      <c r="N26" s="40" t="s">
        <v>89</v>
      </c>
      <c r="O26" s="40" t="s">
        <v>293</v>
      </c>
    </row>
    <row r="27" spans="1:15" x14ac:dyDescent="0.25">
      <c r="A27" s="71" t="str">
        <f>VLOOKUP(N27,Ref!$A$2:$B$18,2,FALSE)</f>
        <v>Edad m</v>
      </c>
      <c r="B27" s="79">
        <f>VLOOKUP("QB"&amp;$O27&amp;B$3&amp;$N27,'LEV015'!$A$2:$I$69,B$1,FALSE)</f>
        <v>0.26998220000000001</v>
      </c>
      <c r="C27" s="79">
        <f>VLOOKUP("QB"&amp;$O27&amp;C$3&amp;$N27,'LEV015'!$A$2:$I$69,C$1,FALSE)</f>
        <v>0.45956281999999998</v>
      </c>
      <c r="D27" s="75">
        <f t="shared" ref="D27:D40" si="19">EXP(B27)</f>
        <v>1.3099411335735476</v>
      </c>
      <c r="E27" s="76">
        <f t="shared" ref="E27:E40" si="20">EXP(B27-$A$1*C27)</f>
        <v>0.53219550005774408</v>
      </c>
      <c r="F27" s="76">
        <f t="shared" ref="F27:F40" si="21">EXP(B27+$A$1*C27)</f>
        <v>3.2242771185434074</v>
      </c>
      <c r="G27" s="5">
        <f>VLOOKUP("QB"&amp;$O27&amp;G$3&amp;$N27,'LEV015'!$A$2:$I$69,G$1,FALSE)</f>
        <v>0.58241086099999995</v>
      </c>
      <c r="H27" s="79">
        <f>VLOOKUP("QB"&amp;$O27&amp;H$3&amp;$N27,'LEV015'!$A$2:$I$69,H$1,FALSE)</f>
        <v>2.8365141E-2</v>
      </c>
      <c r="I27" s="79">
        <f>VLOOKUP("QB"&amp;$O27&amp;I$3&amp;$N27,'LEV015'!$A$2:$I$69,I$1,FALSE)</f>
        <v>0.29115287299999998</v>
      </c>
      <c r="J27" s="75">
        <f t="shared" ref="J27:J28" si="22">EXP(H27)</f>
        <v>1.0287712624153196</v>
      </c>
      <c r="K27" s="76">
        <f t="shared" ref="K27:K28" si="23">EXP(H27-$A$1*I27)</f>
        <v>0.58141877183809276</v>
      </c>
      <c r="L27" s="76">
        <f t="shared" ref="L27:L28" si="24">EXP(H27+$A$1*I27)</f>
        <v>1.8203235974402523</v>
      </c>
      <c r="M27" s="5">
        <f>VLOOKUP("QB"&amp;$O27&amp;M$3&amp;$N27,'LEV015'!$A$2:$I$69,M$1,FALSE)</f>
        <v>0.92377107400000003</v>
      </c>
      <c r="N27" s="40" t="s">
        <v>91</v>
      </c>
      <c r="O27" s="40" t="str">
        <f t="shared" ref="O27:O39" si="25">O26</f>
        <v>GFREM01</v>
      </c>
    </row>
    <row r="28" spans="1:15" x14ac:dyDescent="0.25">
      <c r="A28" s="71" t="str">
        <f>VLOOKUP(N28,Ref!$A$2:$B$18,2,FALSE)</f>
        <v>Edad m (ln)</v>
      </c>
      <c r="B28" s="79">
        <f>VLOOKUP("QB"&amp;$O28&amp;B$3&amp;$N28,'LEV015'!$A$2:$I$69,B$1,FALSE)</f>
        <v>-4.9259101300000001</v>
      </c>
      <c r="C28" s="79">
        <f>VLOOKUP("QB"&amp;$O28&amp;C$3&amp;$N28,'LEV015'!$A$2:$I$69,C$1,FALSE)</f>
        <v>6.1135627000000001</v>
      </c>
      <c r="D28" s="75">
        <f t="shared" si="19"/>
        <v>7.2561192618245526E-3</v>
      </c>
      <c r="E28" s="76">
        <f t="shared" si="20"/>
        <v>4.5376438643258866E-8</v>
      </c>
      <c r="F28" s="76">
        <f t="shared" si="21"/>
        <v>1160.3217069491875</v>
      </c>
      <c r="G28" s="5">
        <f>VLOOKUP("QB"&amp;$O28&amp;G$3&amp;$N28,'LEV015'!$A$2:$I$69,G$1,FALSE)</f>
        <v>0.45698790299999997</v>
      </c>
      <c r="H28" s="79">
        <f>VLOOKUP("QB"&amp;$O28&amp;H$3&amp;$N28,'LEV015'!$A$2:$I$69,H$1,FALSE)</f>
        <v>-1.6014333160000001</v>
      </c>
      <c r="I28" s="79">
        <f>VLOOKUP("QB"&amp;$O28&amp;I$3&amp;$N28,'LEV015'!$A$2:$I$69,I$1,FALSE)</f>
        <v>4.0818646980000004</v>
      </c>
      <c r="J28" s="75">
        <f t="shared" si="22"/>
        <v>0.20160734377359479</v>
      </c>
      <c r="K28" s="76">
        <f t="shared" si="23"/>
        <v>6.761091564952724E-5</v>
      </c>
      <c r="L28" s="83">
        <f t="shared" si="24"/>
        <v>601.1680314187355</v>
      </c>
      <c r="M28" s="5">
        <f>VLOOKUP("QB"&amp;$O28&amp;M$3&amp;$N28,'LEV015'!$A$2:$I$69,M$1,FALSE)</f>
        <v>0.70072318600000005</v>
      </c>
      <c r="N28" s="40" t="s">
        <v>97</v>
      </c>
      <c r="O28" s="40" t="str">
        <f t="shared" si="25"/>
        <v>GFREM01</v>
      </c>
    </row>
    <row r="29" spans="1:15" x14ac:dyDescent="0.25">
      <c r="A29" s="71" t="str">
        <f>VLOOKUP(N29,Ref!$A$2:$B$18,2,FALSE)</f>
        <v>Sexo</v>
      </c>
      <c r="B29" s="79">
        <f>VLOOKUP("QB"&amp;$O29&amp;B$3&amp;$N29,'LEV015'!$A$2:$I$69,B$1,FALSE)</f>
        <v>1.3045927500000001</v>
      </c>
      <c r="C29" s="79">
        <f>VLOOKUP("QB"&amp;$O29&amp;C$3&amp;$N29,'LEV015'!$A$2:$I$69,C$1,FALSE)</f>
        <v>0.47165733300000001</v>
      </c>
      <c r="D29" s="75">
        <f t="shared" si="19"/>
        <v>3.6861875880864394</v>
      </c>
      <c r="E29" s="76">
        <f t="shared" si="20"/>
        <v>1.4625205689668115</v>
      </c>
      <c r="F29" s="76">
        <f t="shared" si="21"/>
        <v>9.2907950991497241</v>
      </c>
      <c r="G29" s="5">
        <f>VLOOKUP("QB"&amp;$O29&amp;G$3&amp;$N29,'LEV015'!$A$2:$I$69,G$1,FALSE)</f>
        <v>3.9553458E-2</v>
      </c>
      <c r="H29" s="79"/>
      <c r="I29" s="79"/>
      <c r="J29" s="3"/>
      <c r="K29" s="74"/>
      <c r="L29" s="74"/>
      <c r="M29" s="3"/>
      <c r="N29" s="40" t="s">
        <v>99</v>
      </c>
      <c r="O29" s="40" t="str">
        <f t="shared" si="25"/>
        <v>GFREM01</v>
      </c>
    </row>
    <row r="30" spans="1:15" x14ac:dyDescent="0.25">
      <c r="A30" s="71" t="str">
        <f>VLOOKUP(N30,Ref!$A$2:$B$18,2,FALSE)</f>
        <v>Peso-Talla z</v>
      </c>
      <c r="B30" s="79">
        <f>VLOOKUP("QB"&amp;$O30&amp;B$3&amp;$N30,'LEV015'!$A$2:$I$69,B$1,FALSE)</f>
        <v>0.30367873000000001</v>
      </c>
      <c r="C30" s="79">
        <f>VLOOKUP("QB"&amp;$O30&amp;C$3&amp;$N30,'LEV015'!$A$2:$I$69,C$1,FALSE)</f>
        <v>0.38226037000000002</v>
      </c>
      <c r="D30" s="75">
        <f t="shared" si="19"/>
        <v>1.3548337187341823</v>
      </c>
      <c r="E30" s="76">
        <f t="shared" si="20"/>
        <v>0.64047971551224503</v>
      </c>
      <c r="F30" s="76">
        <f t="shared" si="21"/>
        <v>2.8659368297886396</v>
      </c>
      <c r="G30" s="5">
        <f>VLOOKUP("QB"&amp;$O30&amp;G$3&amp;$N30,'LEV015'!$A$2:$I$69,G$1,FALSE)</f>
        <v>0.46296797099999998</v>
      </c>
      <c r="H30" s="79"/>
      <c r="I30" s="79"/>
      <c r="J30" s="3"/>
      <c r="K30" s="74"/>
      <c r="L30" s="74"/>
      <c r="M30" s="3"/>
      <c r="N30" s="40" t="s">
        <v>159</v>
      </c>
      <c r="O30" s="40" t="str">
        <f t="shared" si="25"/>
        <v>GFREM01</v>
      </c>
    </row>
    <row r="31" spans="1:15" x14ac:dyDescent="0.25">
      <c r="A31" s="71" t="str">
        <f>VLOOKUP(N31,Ref!$A$2:$B$18,2,FALSE)</f>
        <v>Talla-Edad z</v>
      </c>
      <c r="B31" s="79">
        <f>VLOOKUP("QB"&amp;$O31&amp;B$3&amp;$N31,'LEV015'!$A$2:$I$69,B$1,FALSE)</f>
        <v>0.109105938</v>
      </c>
      <c r="C31" s="79">
        <f>VLOOKUP("QB"&amp;$O31&amp;C$3&amp;$N31,'LEV015'!$A$2:$I$69,C$1,FALSE)</f>
        <v>0.244890361</v>
      </c>
      <c r="D31" s="75">
        <f t="shared" si="19"/>
        <v>1.1152804946683947</v>
      </c>
      <c r="E31" s="76">
        <f t="shared" si="20"/>
        <v>0.69013341174811815</v>
      </c>
      <c r="F31" s="76">
        <f t="shared" si="21"/>
        <v>1.8023335207566418</v>
      </c>
      <c r="G31" s="5">
        <f>VLOOKUP("QB"&amp;$O31&amp;G$3&amp;$N31,'LEV015'!$A$2:$I$69,G$1,FALSE)</f>
        <v>0.67456542799999997</v>
      </c>
      <c r="H31" s="79"/>
      <c r="I31" s="79"/>
      <c r="J31" s="3"/>
      <c r="K31" s="74"/>
      <c r="L31" s="74"/>
      <c r="M31" s="3"/>
      <c r="N31" s="40" t="s">
        <v>160</v>
      </c>
      <c r="O31" s="40" t="str">
        <f t="shared" si="25"/>
        <v>GFREM01</v>
      </c>
    </row>
    <row r="32" spans="1:15" x14ac:dyDescent="0.25">
      <c r="A32" s="71" t="str">
        <f>VLOOKUP(N32,Ref!$A$2:$B$18,2,FALSE)</f>
        <v>Día de la Semana</v>
      </c>
      <c r="B32" s="79">
        <f>VLOOKUP("QB"&amp;$O32&amp;B$3&amp;$N32,'LEV015'!$A$2:$I$69,B$1,FALSE)</f>
        <v>-7.9999930000000004E-3</v>
      </c>
      <c r="C32" s="79">
        <f>VLOOKUP("QB"&amp;$O32&amp;C$3&amp;$N32,'LEV015'!$A$2:$I$69,C$1,FALSE)</f>
        <v>0.15969181399999999</v>
      </c>
      <c r="D32" s="75">
        <f t="shared" si="19"/>
        <v>0.99203192178128408</v>
      </c>
      <c r="E32" s="76">
        <f t="shared" si="20"/>
        <v>0.7254303623013435</v>
      </c>
      <c r="F32" s="76">
        <f t="shared" si="21"/>
        <v>1.3566117231584272</v>
      </c>
      <c r="G32" s="5">
        <f>VLOOKUP("QB"&amp;$O32&amp;G$3&amp;$N32,'LEV015'!$A$2:$I$69,G$1,FALSE)</f>
        <v>0.96198518399999999</v>
      </c>
      <c r="H32" s="79"/>
      <c r="I32" s="79"/>
      <c r="J32" s="3"/>
      <c r="K32" s="74"/>
      <c r="L32" s="74"/>
      <c r="M32" s="3"/>
      <c r="N32" s="40" t="s">
        <v>90</v>
      </c>
      <c r="O32" s="40" t="str">
        <f t="shared" si="25"/>
        <v>GFREM01</v>
      </c>
    </row>
    <row r="33" spans="1:15" x14ac:dyDescent="0.25">
      <c r="A33" s="71" t="str">
        <f>VLOOKUP(N33,Ref!$A$2:$B$18,2,FALSE)</f>
        <v>Día del Mes</v>
      </c>
      <c r="B33" s="79">
        <f>VLOOKUP("QB"&amp;$O33&amp;B$3&amp;$N33,'LEV015'!$A$2:$I$69,B$1,FALSE)</f>
        <v>-3.6149299959999999</v>
      </c>
      <c r="C33" s="79">
        <f>VLOOKUP("QB"&amp;$O33&amp;C$3&amp;$N33,'LEV015'!$A$2:$I$69,C$1,FALSE)</f>
        <v>1.376983224</v>
      </c>
      <c r="D33" s="75">
        <f t="shared" si="19"/>
        <v>2.691880957561657E-2</v>
      </c>
      <c r="E33" s="76">
        <f t="shared" si="20"/>
        <v>1.8111966449354318E-3</v>
      </c>
      <c r="F33" s="76">
        <f t="shared" si="21"/>
        <v>0.40007931275410374</v>
      </c>
      <c r="G33" s="5">
        <f>VLOOKUP("QB"&amp;$O33&amp;G$3&amp;$N33,'LEV015'!$A$2:$I$69,G$1,FALSE)</f>
        <v>4.6800271999999997E-2</v>
      </c>
      <c r="H33" s="79"/>
      <c r="I33" s="79"/>
      <c r="J33" s="3"/>
      <c r="K33" s="74"/>
      <c r="L33" s="74"/>
      <c r="M33" s="3"/>
      <c r="N33" s="40" t="s">
        <v>247</v>
      </c>
      <c r="O33" s="40" t="str">
        <f t="shared" si="25"/>
        <v>GFREM01</v>
      </c>
    </row>
    <row r="34" spans="1:15" x14ac:dyDescent="0.25">
      <c r="A34" s="71" t="str">
        <f>VLOOKUP(N34,Ref!$A$2:$B$18,2,FALSE)</f>
        <v>Estrato MedioAlto vs Alto</v>
      </c>
      <c r="B34" s="79">
        <f>VLOOKUP("QB"&amp;$O34&amp;B$3&amp;$N34,'LEV015'!$A$2:$I$69,B$1,FALSE)</f>
        <v>0.118239109</v>
      </c>
      <c r="C34" s="79">
        <f>VLOOKUP("QB"&amp;$O34&amp;C$3&amp;$N34,'LEV015'!$A$2:$I$69,C$1,FALSE)</f>
        <v>1.960565458</v>
      </c>
      <c r="D34" s="75">
        <f t="shared" si="19"/>
        <v>1.1255131995309859</v>
      </c>
      <c r="E34" s="76">
        <f t="shared" si="20"/>
        <v>2.4127606937411613E-2</v>
      </c>
      <c r="F34" s="76">
        <f t="shared" si="21"/>
        <v>52.503340493094768</v>
      </c>
      <c r="G34" s="5">
        <f>VLOOKUP("QB"&amp;$O34&amp;G$3&amp;$N34,'LEV015'!$A$2:$I$69,G$1,FALSE)</f>
        <v>0.954246123</v>
      </c>
      <c r="H34" s="79"/>
      <c r="I34" s="79"/>
      <c r="J34" s="3"/>
      <c r="K34" s="74"/>
      <c r="L34" s="74"/>
      <c r="M34" s="3"/>
      <c r="N34" s="40" t="s">
        <v>95</v>
      </c>
      <c r="O34" s="40" t="str">
        <f t="shared" si="25"/>
        <v>GFREM01</v>
      </c>
    </row>
    <row r="35" spans="1:15" x14ac:dyDescent="0.25">
      <c r="A35" s="71" t="str">
        <f>VLOOKUP(N35,Ref!$A$2:$B$18,2,FALSE)</f>
        <v>Estrato Medio vs Alto</v>
      </c>
      <c r="B35" s="79">
        <f>VLOOKUP("QB"&amp;$O35&amp;B$3&amp;$N35,'LEV015'!$A$2:$I$69,B$1,FALSE)</f>
        <v>17.8897817</v>
      </c>
      <c r="C35" s="79">
        <f>VLOOKUP("QB"&amp;$O35&amp;C$3&amp;$N35,'LEV015'!$A$2:$I$69,C$1,FALSE)</f>
        <v>1.377526488</v>
      </c>
      <c r="D35" s="85">
        <f t="shared" si="19"/>
        <v>58807602.574758276</v>
      </c>
      <c r="E35" s="84">
        <f t="shared" si="20"/>
        <v>3952581.2156356019</v>
      </c>
      <c r="F35" s="84">
        <f t="shared" si="21"/>
        <v>874955866.0326221</v>
      </c>
      <c r="G35" s="5">
        <f>VLOOKUP("QB"&amp;$O35&amp;G$3&amp;$N35,'LEV015'!$A$2:$I$69,G$1,FALSE)</f>
        <v>4.8300000000000002E-5</v>
      </c>
      <c r="H35" s="79"/>
      <c r="I35" s="79"/>
      <c r="J35" s="3"/>
      <c r="K35" s="74"/>
      <c r="L35" s="74"/>
      <c r="M35" s="3"/>
      <c r="N35" s="40" t="s">
        <v>94</v>
      </c>
      <c r="O35" s="40" t="str">
        <f t="shared" si="25"/>
        <v>GFREM01</v>
      </c>
    </row>
    <row r="36" spans="1:15" x14ac:dyDescent="0.25">
      <c r="A36" s="71" t="str">
        <f>VLOOKUP(N36,Ref!$A$2:$B$18,2,FALSE)</f>
        <v>Estrato MedioBajo vs Alto</v>
      </c>
      <c r="B36" s="79">
        <f>VLOOKUP("QB"&amp;$O36&amp;B$3&amp;$N36,'LEV015'!$A$2:$I$69,B$1,FALSE)</f>
        <v>1.0016190309999999</v>
      </c>
      <c r="C36" s="79">
        <f>VLOOKUP("QB"&amp;$O36&amp;C$3&amp;$N36,'LEV015'!$A$2:$I$69,C$1,FALSE)</f>
        <v>1.139571551</v>
      </c>
      <c r="D36" s="75">
        <f t="shared" si="19"/>
        <v>2.7226863755931099</v>
      </c>
      <c r="E36" s="76">
        <f t="shared" si="20"/>
        <v>0.29173770038532365</v>
      </c>
      <c r="F36" s="76">
        <f t="shared" si="21"/>
        <v>25.409883913012663</v>
      </c>
      <c r="G36" s="5">
        <f>VLOOKUP("QB"&amp;$O36&amp;G$3&amp;$N36,'LEV015'!$A$2:$I$69,G$1,FALSE)</f>
        <v>0.41965997599999999</v>
      </c>
      <c r="H36" s="79"/>
      <c r="I36" s="79"/>
      <c r="J36" s="3"/>
      <c r="K36" s="74"/>
      <c r="L36" s="74"/>
      <c r="M36" s="3"/>
      <c r="N36" s="40" t="s">
        <v>96</v>
      </c>
      <c r="O36" s="40" t="str">
        <f t="shared" si="25"/>
        <v>GFREM01</v>
      </c>
    </row>
    <row r="37" spans="1:15" x14ac:dyDescent="0.25">
      <c r="A37" s="71" t="str">
        <f>VLOOKUP(N37,Ref!$A$2:$B$18,2,FALSE)</f>
        <v>Estrato Bajo vs Alto</v>
      </c>
      <c r="B37" s="79">
        <f>VLOOKUP("QB"&amp;$O37&amp;B$3&amp;$N37,'LEV015'!$A$2:$I$69,B$1,FALSE)</f>
        <v>0.90974786900000004</v>
      </c>
      <c r="C37" s="79">
        <f>VLOOKUP("QB"&amp;$O37&amp;C$3&amp;$N37,'LEV015'!$A$2:$I$69,C$1,FALSE)</f>
        <v>1.123763589</v>
      </c>
      <c r="D37" s="75">
        <f t="shared" si="19"/>
        <v>2.4836962376177585</v>
      </c>
      <c r="E37" s="76">
        <f t="shared" si="20"/>
        <v>0.27450431667136033</v>
      </c>
      <c r="F37" s="76">
        <f t="shared" si="21"/>
        <v>22.472313279291349</v>
      </c>
      <c r="G37" s="5">
        <f>VLOOKUP("QB"&amp;$O37&amp;G$3&amp;$N37,'LEV015'!$A$2:$I$69,G$1,FALSE)</f>
        <v>0.454980516</v>
      </c>
      <c r="H37" s="79"/>
      <c r="I37" s="79"/>
      <c r="J37" s="3"/>
      <c r="K37" s="74"/>
      <c r="L37" s="74"/>
      <c r="M37" s="3"/>
      <c r="N37" s="40" t="s">
        <v>93</v>
      </c>
      <c r="O37" s="40" t="str">
        <f t="shared" si="25"/>
        <v>GFREM01</v>
      </c>
    </row>
    <row r="38" spans="1:15" x14ac:dyDescent="0.25">
      <c r="A38" s="71" t="str">
        <f>VLOOKUP(N38,Ref!$A$2:$B$18,2,FALSE)</f>
        <v>Esquema C3 vs A2</v>
      </c>
      <c r="B38" s="79">
        <f>VLOOKUP("QB"&amp;$O38&amp;B$3&amp;$N38,'LEV015'!$A$2:$I$69,B$1,FALSE)</f>
        <v>-1.681625594</v>
      </c>
      <c r="C38" s="79">
        <f>VLOOKUP("QB"&amp;$O38&amp;C$3&amp;$N38,'LEV015'!$A$2:$I$69,C$1,FALSE)</f>
        <v>1.610912817</v>
      </c>
      <c r="D38" s="75">
        <f t="shared" si="19"/>
        <v>0.18607125374064382</v>
      </c>
      <c r="E38" s="76">
        <f t="shared" si="20"/>
        <v>7.9153078052584414E-3</v>
      </c>
      <c r="F38" s="76">
        <f t="shared" si="21"/>
        <v>4.3741206685119671</v>
      </c>
      <c r="G38" s="5">
        <f>VLOOKUP("QB"&amp;$O38&amp;G$3&amp;$N38,'LEV015'!$A$2:$I$69,G$1,FALSE)</f>
        <v>0.34435241</v>
      </c>
      <c r="H38" s="79">
        <f>VLOOKUP("QB"&amp;$O38&amp;H$3&amp;$N38,'LEV015'!$A$2:$I$69,H$1,FALSE)</f>
        <v>-1.3964353389999999</v>
      </c>
      <c r="I38" s="79">
        <f>VLOOKUP("QB"&amp;$O38&amp;I$3&amp;$N38,'LEV015'!$A$2:$I$69,I$1,FALSE)</f>
        <v>1.1836515249999999</v>
      </c>
      <c r="J38" s="75">
        <f t="shared" ref="J38:J40" si="26">EXP(H38)</f>
        <v>0.24747756711511099</v>
      </c>
      <c r="K38" s="76">
        <f t="shared" ref="K38:K40" si="27">EXP(H38-$A$1*I38)</f>
        <v>2.4322590792870382E-2</v>
      </c>
      <c r="L38" s="76">
        <f t="shared" ref="L38:L40" si="28">EXP(H38+$A$1*I38)</f>
        <v>2.5180354653323729</v>
      </c>
      <c r="M38" s="5">
        <f>VLOOKUP("QB"&amp;$O38&amp;M$3&amp;$N38,'LEV015'!$A$2:$I$69,M$1,FALSE)</f>
        <v>0.25775155799999999</v>
      </c>
      <c r="N38" s="40" t="s">
        <v>92</v>
      </c>
      <c r="O38" s="40" t="str">
        <f t="shared" si="25"/>
        <v>GFREM01</v>
      </c>
    </row>
    <row r="39" spans="1:15" x14ac:dyDescent="0.25">
      <c r="A39" s="71" t="str">
        <f>VLOOKUP(N39,Ref!$A$2:$B$18,2,FALSE)</f>
        <v>Nivel SR vs JR</v>
      </c>
      <c r="B39" s="79">
        <f>VLOOKUP("QB"&amp;$O39&amp;B$3&amp;$N39,'LEV015'!$A$2:$I$69,B$1,FALSE)</f>
        <v>17.247043810000001</v>
      </c>
      <c r="C39" s="79">
        <f>VLOOKUP("QB"&amp;$O39&amp;C$3&amp;$N39,'LEV015'!$A$2:$I$69,C$1,FALSE)</f>
        <v>1.1595847159999999</v>
      </c>
      <c r="D39" s="85">
        <f t="shared" si="19"/>
        <v>30924020.736945517</v>
      </c>
      <c r="E39" s="84">
        <f t="shared" si="20"/>
        <v>3186072.5147101572</v>
      </c>
      <c r="F39" s="84">
        <f t="shared" si="21"/>
        <v>300148554.09718567</v>
      </c>
      <c r="G39" s="5">
        <f>VLOOKUP("QB"&amp;$O39&amp;G$3&amp;$N39,'LEV015'!$A$2:$I$69,G$1,FALSE)</f>
        <v>2.4899999999999999E-5</v>
      </c>
      <c r="H39" s="79">
        <f>VLOOKUP("QB"&amp;$O39&amp;H$3&amp;$N39,'LEV015'!$A$2:$I$69,H$1,FALSE)</f>
        <v>16.43964776</v>
      </c>
      <c r="I39" s="79">
        <f>VLOOKUP("QB"&amp;$O39&amp;I$3&amp;$N39,'LEV015'!$A$2:$I$69,I$1,FALSE)</f>
        <v>0.91214319600000004</v>
      </c>
      <c r="J39" s="85">
        <f t="shared" si="26"/>
        <v>13792668.764287073</v>
      </c>
      <c r="K39" s="84">
        <f t="shared" si="27"/>
        <v>2307972.3976081577</v>
      </c>
      <c r="L39" s="84">
        <f t="shared" si="28"/>
        <v>82426337.437350094</v>
      </c>
      <c r="M39" s="5">
        <f>VLOOKUP("QB"&amp;$O39&amp;M$3&amp;$N39,'LEV015'!$A$2:$I$69,M$1,FALSE)</f>
        <v>4.3899999999999998E-11</v>
      </c>
      <c r="N39" s="40" t="s">
        <v>98</v>
      </c>
      <c r="O39" s="40" t="str">
        <f t="shared" si="25"/>
        <v>GFREM01</v>
      </c>
    </row>
    <row r="40" spans="1:15" x14ac:dyDescent="0.25">
      <c r="A40" s="71" t="str">
        <f>VLOOKUP(N40,Ref!$A$2:$B$18,2,FALSE)</f>
        <v>Esquema x Nivel</v>
      </c>
      <c r="B40" s="79">
        <f>VLOOKUP("QB"&amp;$O40&amp;B$3&amp;$N40,'LEV015'!$A$2:$I$69,B$1,FALSE)</f>
        <v>-15.180727040000001</v>
      </c>
      <c r="C40" s="79">
        <f>VLOOKUP("QB"&amp;$O40&amp;C$3&amp;$N40,'LEV015'!$A$2:$I$69,C$1,FALSE)</f>
        <v>1.7082130959999999</v>
      </c>
      <c r="D40" s="75">
        <f t="shared" si="19"/>
        <v>2.5532539664316299E-7</v>
      </c>
      <c r="E40" s="76">
        <f t="shared" si="20"/>
        <v>8.9755359715223633E-9</v>
      </c>
      <c r="F40" s="76">
        <f t="shared" si="21"/>
        <v>7.263193905949139E-6</v>
      </c>
      <c r="G40" s="5">
        <f>VLOOKUP("QB"&amp;$O40&amp;G$3&amp;$N40,'LEV015'!$A$2:$I$69,G$1,FALSE)</f>
        <v>3.0016999999999999E-4</v>
      </c>
      <c r="H40" s="79">
        <f>VLOOKUP("QB"&amp;$O40&amp;H$3&amp;$N40,'LEV015'!$A$2:$I$69,H$1,FALSE)</f>
        <v>-14.65482591</v>
      </c>
      <c r="I40" s="79">
        <f>VLOOKUP("QB"&amp;$O40&amp;I$3&amp;$N40,'LEV015'!$A$2:$I$69,I$1,FALSE)</f>
        <v>1.6335065179999999</v>
      </c>
      <c r="J40" s="75">
        <f t="shared" si="26"/>
        <v>4.3200619436380359E-7</v>
      </c>
      <c r="K40" s="76">
        <f t="shared" si="27"/>
        <v>1.7581126754092943E-8</v>
      </c>
      <c r="L40" s="76">
        <f t="shared" si="28"/>
        <v>1.0615323726350391E-5</v>
      </c>
      <c r="M40" s="5">
        <f>VLOOKUP("QB"&amp;$O40&amp;M$3&amp;$N40,'LEV015'!$A$2:$I$69,M$1,FALSE)</f>
        <v>3.5199999999999998E-7</v>
      </c>
      <c r="N40" s="40" t="s">
        <v>161</v>
      </c>
      <c r="O40" s="40" t="str">
        <f>O42</f>
        <v>GFREM01</v>
      </c>
    </row>
    <row r="41" spans="1:15" x14ac:dyDescent="0.25">
      <c r="A41" s="71" t="str">
        <f>VLOOKUP(N41,Ref!$A$2:$B$18,2,FALSE)</f>
        <v>Adec. Usual TLRA Macro suma /3</v>
      </c>
      <c r="B41" s="79">
        <f>VLOOKUP("QB"&amp;$O41&amp;B$3&amp;$N41,'LEV015'!$A$2:$I$69,B$1,FALSE)</f>
        <v>1.4712981759999999</v>
      </c>
      <c r="C41" s="79">
        <f>VLOOKUP("QB"&amp;$O41&amp;C$3&amp;$N41,'LEV015'!$A$2:$I$69,C$1,FALSE)</f>
        <v>2.3214723730000002</v>
      </c>
      <c r="D41" s="75">
        <f>EXP(B41)</f>
        <v>4.3548848801256135</v>
      </c>
      <c r="E41" s="76">
        <f>EXP(B41-$A$1*C41)</f>
        <v>4.6018855413546271E-2</v>
      </c>
      <c r="F41" s="76">
        <f>EXP(B41+$A$1*C41)</f>
        <v>412.11416817559655</v>
      </c>
      <c r="G41" s="5">
        <f>VLOOKUP("QB"&amp;$O41&amp;G$3&amp;$N41,'LEV015'!$A$2:$I$69,G$1,FALSE)</f>
        <v>0.55408160299999998</v>
      </c>
      <c r="H41" s="79">
        <f>VLOOKUP("QB"&amp;$O41&amp;H$3&amp;$N41,'LEV015'!$A$2:$I$69,H$1,FALSE)</f>
        <v>0.28737388000000003</v>
      </c>
      <c r="I41" s="79">
        <f>VLOOKUP("QB"&amp;$O41&amp;I$3&amp;$N41,'LEV015'!$A$2:$I$69,I$1,FALSE)</f>
        <v>1.787104384</v>
      </c>
      <c r="J41" s="75">
        <f>EXP(H41)</f>
        <v>1.3329224733795124</v>
      </c>
      <c r="K41" s="76">
        <f>EXP(H41-$A$1*I41)</f>
        <v>4.0143837019883187E-2</v>
      </c>
      <c r="L41" s="76">
        <f>EXP(H41+$A$1*I41)</f>
        <v>44.257909854510643</v>
      </c>
      <c r="M41" s="5">
        <f>VLOOKUP("QB"&amp;$O41&amp;M$3&amp;$N41,'LEV015'!$A$2:$I$69,M$1,FALSE)</f>
        <v>0.87454494100000002</v>
      </c>
      <c r="N41" s="40" t="s">
        <v>308</v>
      </c>
      <c r="O41" s="40" t="str">
        <f>O39</f>
        <v>GFREM01</v>
      </c>
    </row>
    <row r="42" spans="1:15" x14ac:dyDescent="0.25">
      <c r="A42" s="71" t="str">
        <f>VLOOKUP(N42,Ref!$A$2:$B$18,2,FALSE)</f>
        <v>Adec. Usual TLRA Micro suma /3</v>
      </c>
      <c r="B42" s="79">
        <f>VLOOKUP("QB"&amp;$O42&amp;B$3&amp;$N42,'LEV015'!$A$2:$I$69,B$1,FALSE)</f>
        <v>-0.34220270899999999</v>
      </c>
      <c r="C42" s="79">
        <f>VLOOKUP("QB"&amp;$O42&amp;C$3&amp;$N42,'LEV015'!$A$2:$I$69,C$1,FALSE)</f>
        <v>0.81976886800000004</v>
      </c>
      <c r="D42" s="75">
        <f>EXP(B42)</f>
        <v>0.7102042253284</v>
      </c>
      <c r="E42" s="76">
        <f>EXP(B42-$A$1*C42)</f>
        <v>0.14242778695530287</v>
      </c>
      <c r="F42" s="76">
        <f>EXP(B42+$A$1*C42)</f>
        <v>3.5413738600923579</v>
      </c>
      <c r="G42" s="5">
        <f>VLOOKUP("QB"&amp;$O42&amp;G$3&amp;$N42,'LEV015'!$A$2:$I$69,G$1,FALSE)</f>
        <v>0.69367705899999998</v>
      </c>
      <c r="H42" s="79">
        <f>VLOOKUP("QB"&amp;$O42&amp;H$3&amp;$N42,'LEV015'!$A$2:$I$69,H$1,FALSE)</f>
        <v>0.146555185</v>
      </c>
      <c r="I42" s="79">
        <f>VLOOKUP("QB"&amp;$O42&amp;I$3&amp;$N42,'LEV015'!$A$2:$I$69,I$1,FALSE)</f>
        <v>0.816333215</v>
      </c>
      <c r="J42" s="75">
        <f>EXP(H42)</f>
        <v>1.1578388243909807</v>
      </c>
      <c r="K42" s="76">
        <f>EXP(H42-$A$1*I42)</f>
        <v>0.23376743723851451</v>
      </c>
      <c r="L42" s="76">
        <f>EXP(H42+$A$1*I42)</f>
        <v>5.734719767232912</v>
      </c>
      <c r="M42" s="5">
        <f>VLOOKUP("QB"&amp;$O42&amp;M$3&amp;$N42,'LEV015'!$A$2:$I$69,M$1,FALSE)</f>
        <v>0.86009508300000004</v>
      </c>
      <c r="N42" s="40" t="s">
        <v>309</v>
      </c>
      <c r="O42" s="40" t="str">
        <f>O41</f>
        <v>GFREM01</v>
      </c>
    </row>
  </sheetData>
  <conditionalFormatting sqref="G8 G27:G42 M38:M42 G22:G24 M22:M24">
    <cfRule type="cellIs" dxfId="26" priority="109" stopIfTrue="1" operator="lessThan">
      <formula>0.001</formula>
    </cfRule>
    <cfRule type="cellIs" dxfId="25" priority="110" stopIfTrue="1" operator="lessThan">
      <formula>0.01</formula>
    </cfRule>
    <cfRule type="cellIs" dxfId="24" priority="111" stopIfTrue="1" operator="lessThan">
      <formula>0.05</formula>
    </cfRule>
  </conditionalFormatting>
  <conditionalFormatting sqref="G9:G10 G20:G21">
    <cfRule type="cellIs" dxfId="23" priority="61" stopIfTrue="1" operator="lessThan">
      <formula>0.001</formula>
    </cfRule>
    <cfRule type="cellIs" dxfId="22" priority="62" stopIfTrue="1" operator="lessThan">
      <formula>0.01</formula>
    </cfRule>
    <cfRule type="cellIs" dxfId="21" priority="63" stopIfTrue="1" operator="lessThan">
      <formula>0.05</formula>
    </cfRule>
  </conditionalFormatting>
  <conditionalFormatting sqref="M8">
    <cfRule type="cellIs" dxfId="20" priority="58" stopIfTrue="1" operator="lessThan">
      <formula>0.001</formula>
    </cfRule>
    <cfRule type="cellIs" dxfId="19" priority="59" stopIfTrue="1" operator="lessThan">
      <formula>0.01</formula>
    </cfRule>
    <cfRule type="cellIs" dxfId="18" priority="60" stopIfTrue="1" operator="lessThan">
      <formula>0.05</formula>
    </cfRule>
  </conditionalFormatting>
  <conditionalFormatting sqref="G11:G19">
    <cfRule type="cellIs" dxfId="17" priority="28" stopIfTrue="1" operator="lessThan">
      <formula>0.001</formula>
    </cfRule>
    <cfRule type="cellIs" dxfId="16" priority="29" stopIfTrue="1" operator="lessThan">
      <formula>0.01</formula>
    </cfRule>
    <cfRule type="cellIs" dxfId="15" priority="30" stopIfTrue="1" operator="lessThan">
      <formula>0.05</formula>
    </cfRule>
  </conditionalFormatting>
  <conditionalFormatting sqref="G26">
    <cfRule type="cellIs" dxfId="14" priority="25" stopIfTrue="1" operator="lessThan">
      <formula>0.001</formula>
    </cfRule>
    <cfRule type="cellIs" dxfId="13" priority="26" stopIfTrue="1" operator="lessThan">
      <formula>0.01</formula>
    </cfRule>
    <cfRule type="cellIs" dxfId="12" priority="27" stopIfTrue="1" operator="lessThan">
      <formula>0.05</formula>
    </cfRule>
  </conditionalFormatting>
  <conditionalFormatting sqref="M20:M21">
    <cfRule type="cellIs" dxfId="11" priority="55" stopIfTrue="1" operator="lessThan">
      <formula>0.001</formula>
    </cfRule>
    <cfRule type="cellIs" dxfId="10" priority="56" stopIfTrue="1" operator="lessThan">
      <formula>0.01</formula>
    </cfRule>
    <cfRule type="cellIs" dxfId="9" priority="57" stopIfTrue="1" operator="lessThan">
      <formula>0.05</formula>
    </cfRule>
  </conditionalFormatting>
  <conditionalFormatting sqref="M26">
    <cfRule type="cellIs" dxfId="8" priority="34" stopIfTrue="1" operator="lessThan">
      <formula>0.001</formula>
    </cfRule>
    <cfRule type="cellIs" dxfId="7" priority="35" stopIfTrue="1" operator="lessThan">
      <formula>0.01</formula>
    </cfRule>
    <cfRule type="cellIs" dxfId="6" priority="36" stopIfTrue="1" operator="lessThan">
      <formula>0.05</formula>
    </cfRule>
  </conditionalFormatting>
  <conditionalFormatting sqref="M27:M28">
    <cfRule type="cellIs" dxfId="5" priority="4" stopIfTrue="1" operator="lessThan">
      <formula>0.001</formula>
    </cfRule>
    <cfRule type="cellIs" dxfId="4" priority="5" stopIfTrue="1" operator="lessThan">
      <formula>0.01</formula>
    </cfRule>
    <cfRule type="cellIs" dxfId="3" priority="6" stopIfTrue="1" operator="lessThan">
      <formula>0.05</formula>
    </cfRule>
  </conditionalFormatting>
  <conditionalFormatting sqref="M9:M10">
    <cfRule type="cellIs" dxfId="2" priority="10" stopIfTrue="1" operator="lessThan">
      <formula>0.001</formula>
    </cfRule>
    <cfRule type="cellIs" dxfId="1" priority="11" stopIfTrue="1" operator="lessThan">
      <formula>0.01</formula>
    </cfRule>
    <cfRule type="cellIs" dxfId="0" priority="12" stopIfTrue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"/>
  <sheetViews>
    <sheetView workbookViewId="0"/>
  </sheetViews>
  <sheetFormatPr baseColWidth="10" defaultRowHeight="15" x14ac:dyDescent="0.25"/>
  <cols>
    <col min="1" max="1" width="2.7109375" customWidth="1"/>
    <col min="2" max="2" width="11.42578125" style="96"/>
    <col min="3" max="3" width="4.85546875" style="96" bestFit="1" customWidth="1"/>
    <col min="11" max="11" width="2.85546875" style="40" bestFit="1" customWidth="1"/>
    <col min="12" max="12" width="7.28515625" style="40" bestFit="1" customWidth="1"/>
  </cols>
  <sheetData>
    <row r="2" spans="2:12" s="96" customFormat="1" x14ac:dyDescent="0.25">
      <c r="D2" s="40" t="s">
        <v>405</v>
      </c>
      <c r="E2" s="40" t="s">
        <v>365</v>
      </c>
      <c r="F2" s="40" t="s">
        <v>411</v>
      </c>
      <c r="G2" s="40" t="s">
        <v>412</v>
      </c>
      <c r="H2" s="40" t="s">
        <v>413</v>
      </c>
      <c r="I2" s="40" t="s">
        <v>414</v>
      </c>
      <c r="J2" s="40" t="s">
        <v>415</v>
      </c>
      <c r="K2" s="40"/>
      <c r="L2" s="40"/>
    </row>
    <row r="3" spans="2:12" x14ac:dyDescent="0.25">
      <c r="D3" s="3" t="s">
        <v>162</v>
      </c>
      <c r="E3" s="3" t="s">
        <v>163</v>
      </c>
      <c r="F3" s="3" t="s">
        <v>164</v>
      </c>
      <c r="G3" s="3" t="s">
        <v>165</v>
      </c>
      <c r="H3" s="3" t="s">
        <v>166</v>
      </c>
      <c r="I3" s="3" t="s">
        <v>167</v>
      </c>
      <c r="J3" s="3" t="s">
        <v>281</v>
      </c>
    </row>
    <row r="4" spans="2:12" x14ac:dyDescent="0.25">
      <c r="B4" s="91" t="s">
        <v>406</v>
      </c>
      <c r="K4" s="40" t="s">
        <v>409</v>
      </c>
      <c r="L4" s="40" t="s">
        <v>365</v>
      </c>
    </row>
    <row r="5" spans="2:12" s="96" customFormat="1" x14ac:dyDescent="0.25">
      <c r="B5" s="2" t="s">
        <v>407</v>
      </c>
      <c r="K5" s="40"/>
      <c r="L5" s="40"/>
    </row>
    <row r="6" spans="2:12" x14ac:dyDescent="0.25">
      <c r="C6" s="96" t="s">
        <v>402</v>
      </c>
      <c r="D6" s="93">
        <f>VLOOKUP($L$4&amp;"I"&amp;$L$4&amp;D$2&amp;$K$4&amp;$L6&amp;$K6,'LEV016'!$A$2:$I$113,3,FALSE)</f>
        <v>0.21686040200000001</v>
      </c>
      <c r="E6" s="93">
        <f>VLOOKUP($L$4&amp;"I"&amp;$L$4&amp;E$2&amp;$K$4&amp;$L6&amp;$K6,'LEV016'!$A$2:$I$113,3,FALSE)</f>
        <v>0.129028372</v>
      </c>
      <c r="F6" s="93">
        <f>VLOOKUP($L$4&amp;"I"&amp;$L$4&amp;F$2&amp;$K$4&amp;$L6&amp;$K6,'LEV016'!$A$2:$I$113,3,FALSE)</f>
        <v>0.12778946599999999</v>
      </c>
      <c r="G6" s="93">
        <f>VLOOKUP($L$4&amp;"I"&amp;$L$4&amp;G$2&amp;$K$4&amp;$L6&amp;$K6,'LEV016'!$A$2:$I$113,3,FALSE)</f>
        <v>0.178428061</v>
      </c>
      <c r="H6" s="93">
        <f>VLOOKUP($L$4&amp;"I"&amp;$L$4&amp;H$2&amp;$K$4&amp;$L6&amp;$K6,'LEV016'!$A$2:$I$113,3,FALSE)</f>
        <v>0.28129320800000002</v>
      </c>
      <c r="I6" s="93">
        <f>VLOOKUP($L$4&amp;"I"&amp;$L$4&amp;I$2&amp;$K$4&amp;$L6&amp;$K6,'LEV016'!$A$2:$I$113,3,FALSE)</f>
        <v>0.168015107</v>
      </c>
      <c r="J6" s="93"/>
      <c r="K6" s="94" t="s">
        <v>315</v>
      </c>
      <c r="L6" s="40" t="s">
        <v>291</v>
      </c>
    </row>
    <row r="7" spans="2:12" x14ac:dyDescent="0.25">
      <c r="C7" s="96" t="s">
        <v>403</v>
      </c>
      <c r="D7" s="93">
        <f>VLOOKUP($L$4&amp;"I"&amp;$L$4&amp;D$2&amp;$K$4&amp;$L7&amp;$K7,'LEV016'!$A$2:$I$113,8,FALSE)</f>
        <v>5.7748867000000002E-2</v>
      </c>
      <c r="E7" s="93">
        <f>VLOOKUP($L$4&amp;"I"&amp;$L$4&amp;E$2&amp;$K$4&amp;$L7&amp;$K7,'LEV016'!$A$2:$I$113,8,FALSE)</f>
        <v>4.2379088000000002E-2</v>
      </c>
      <c r="F7" s="93">
        <f>VLOOKUP($L$4&amp;"I"&amp;$L$4&amp;F$2&amp;$K$4&amp;$L7&amp;$K7,'LEV016'!$A$2:$I$113,8,FALSE)</f>
        <v>4.191284E-2</v>
      </c>
      <c r="G7" s="93">
        <f>VLOOKUP($L$4&amp;"I"&amp;$L$4&amp;G$2&amp;$K$4&amp;$L7&amp;$K7,'LEV016'!$A$2:$I$113,8,FALSE)</f>
        <v>4.7492089000000001E-2</v>
      </c>
      <c r="H7" s="93">
        <f>VLOOKUP($L$4&amp;"I"&amp;$L$4&amp;H$2&amp;$K$4&amp;$L7&amp;$K7,'LEV016'!$A$2:$I$113,8,FALSE)</f>
        <v>8.9749223000000003E-2</v>
      </c>
      <c r="I7" s="93">
        <f>VLOOKUP($L$4&amp;"I"&amp;$L$4&amp;I$2&amp;$K$4&amp;$L7&amp;$K7,'LEV016'!$A$2:$I$113,8,FALSE)</f>
        <v>2.7438471999999998E-2</v>
      </c>
      <c r="J7" s="93"/>
      <c r="K7" s="94" t="s">
        <v>315</v>
      </c>
      <c r="L7" s="40" t="s">
        <v>291</v>
      </c>
    </row>
    <row r="8" spans="2:12" x14ac:dyDescent="0.25">
      <c r="C8" s="96" t="s">
        <v>404</v>
      </c>
      <c r="D8" s="93">
        <f>VLOOKUP($L$4&amp;"I"&amp;$L$4&amp;D$2&amp;$K$4&amp;$L8&amp;$K8,'LEV016'!$A$2:$I$113,9,FALSE)</f>
        <v>0.37597193699999998</v>
      </c>
      <c r="E8" s="93">
        <f>VLOOKUP($L$4&amp;"I"&amp;$L$4&amp;E$2&amp;$K$4&amp;$L8&amp;$K8,'LEV016'!$A$2:$I$113,9,FALSE)</f>
        <v>0.215677655</v>
      </c>
      <c r="F8" s="93">
        <f>VLOOKUP($L$4&amp;"I"&amp;$L$4&amp;F$2&amp;$K$4&amp;$L8&amp;$K8,'LEV016'!$A$2:$I$113,9,FALSE)</f>
        <v>0.213666092</v>
      </c>
      <c r="G8" s="93">
        <f>VLOOKUP($L$4&amp;"I"&amp;$L$4&amp;G$2&amp;$K$4&amp;$L8&amp;$K8,'LEV016'!$A$2:$I$113,9,FALSE)</f>
        <v>0.30936403400000001</v>
      </c>
      <c r="H8" s="93">
        <f>VLOOKUP($L$4&amp;"I"&amp;$L$4&amp;H$2&amp;$K$4&amp;$L8&amp;$K8,'LEV016'!$A$2:$I$113,9,FALSE)</f>
        <v>0.47283719299999999</v>
      </c>
      <c r="I8" s="93">
        <f>VLOOKUP($L$4&amp;"I"&amp;$L$4&amp;I$2&amp;$K$4&amp;$L8&amp;$K8,'LEV016'!$A$2:$I$113,9,FALSE)</f>
        <v>0.30859174099999997</v>
      </c>
      <c r="J8" s="93"/>
      <c r="K8" s="94" t="s">
        <v>315</v>
      </c>
      <c r="L8" s="40" t="s">
        <v>291</v>
      </c>
    </row>
    <row r="9" spans="2:12" x14ac:dyDescent="0.25">
      <c r="C9" s="96" t="s">
        <v>405</v>
      </c>
      <c r="D9" s="93">
        <f>1-VLOOKUP($L$4&amp;"I"&amp;$L$4&amp;D$2&amp;$K$4&amp;$L9&amp;$K9,'LEV016'!$A$2:$I$113,3,FALSE)</f>
        <v>0.93460387200000006</v>
      </c>
      <c r="E9" s="93">
        <f>1-VLOOKUP($L$4&amp;"I"&amp;$L$4&amp;E$2&amp;$K$4&amp;$L9&amp;$K9,'LEV016'!$A$2:$I$113,3,FALSE)</f>
        <v>0.98395647900000005</v>
      </c>
      <c r="F9" s="93" t="e">
        <f>1-VLOOKUP($L$4&amp;"I"&amp;$L$4&amp;F$2&amp;$K$4&amp;$L9&amp;$K9,'LEV016'!$A$2:$I$113,3,FALSE)</f>
        <v>#N/A</v>
      </c>
      <c r="G9" s="93">
        <f>1-VLOOKUP($L$4&amp;"I"&amp;$L$4&amp;G$2&amp;$K$4&amp;$L9&amp;$K9,'LEV016'!$A$2:$I$113,3,FALSE)</f>
        <v>0.92373403600000004</v>
      </c>
      <c r="H9" s="93">
        <f>1-VLOOKUP($L$4&amp;"I"&amp;$L$4&amp;H$2&amp;$K$4&amp;$L9&amp;$K9,'LEV016'!$A$2:$I$113,3,FALSE)</f>
        <v>0.93163944200000004</v>
      </c>
      <c r="I9" s="93">
        <f>1-VLOOKUP($L$4&amp;"I"&amp;$L$4&amp;I$2&amp;$K$4&amp;$L9&amp;$K9,'LEV016'!$A$2:$I$113,3,FALSE)</f>
        <v>0.89185717900000006</v>
      </c>
      <c r="J9" s="93"/>
      <c r="K9" s="94" t="s">
        <v>410</v>
      </c>
      <c r="L9" s="40" t="s">
        <v>291</v>
      </c>
    </row>
    <row r="10" spans="2:12" x14ac:dyDescent="0.25">
      <c r="C10" s="96" t="s">
        <v>403</v>
      </c>
      <c r="D10" s="93">
        <f>1-VLOOKUP($L$4&amp;"I"&amp;$L$4&amp;D$2&amp;$K$4&amp;$L10&amp;$K10,'LEV016'!$A$2:$I$113,9,FALSE)</f>
        <v>0.877110846</v>
      </c>
      <c r="E10" s="93">
        <f>1-VLOOKUP($L$4&amp;"I"&amp;$L$4&amp;E$2&amp;$K$4&amp;$L10&amp;$K10,'LEV016'!$A$2:$I$113,9,FALSE)</f>
        <v>0.96819950200000005</v>
      </c>
      <c r="F10" s="93" t="e">
        <f>1-VLOOKUP($L$4&amp;"I"&amp;$L$4&amp;F$2&amp;$K$4&amp;$L10&amp;$K10,'LEV016'!$A$2:$I$113,9,FALSE)</f>
        <v>#N/A</v>
      </c>
      <c r="G10" s="93">
        <f>1-VLOOKUP($L$4&amp;"I"&amp;$L$4&amp;G$2&amp;$K$4&amp;$L10&amp;$K10,'LEV016'!$A$2:$I$113,9,FALSE)</f>
        <v>0.86077085100000006</v>
      </c>
      <c r="H10" s="93">
        <f>1-VLOOKUP($L$4&amp;"I"&amp;$L$4&amp;H$2&amp;$K$4&amp;$L10&amp;$K10,'LEV016'!$A$2:$I$113,9,FALSE)</f>
        <v>0.89172432999999995</v>
      </c>
      <c r="I10" s="93">
        <f>1-VLOOKUP($L$4&amp;"I"&amp;$L$4&amp;I$2&amp;$K$4&amp;$L10&amp;$K10,'LEV016'!$A$2:$I$113,9,FALSE)</f>
        <v>0.81747364300000003</v>
      </c>
      <c r="J10" s="93"/>
      <c r="K10" s="94" t="s">
        <v>410</v>
      </c>
      <c r="L10" s="40" t="s">
        <v>291</v>
      </c>
    </row>
    <row r="11" spans="2:12" x14ac:dyDescent="0.25">
      <c r="C11" s="96" t="s">
        <v>404</v>
      </c>
      <c r="D11" s="93">
        <f>1-VLOOKUP($L$4&amp;"I"&amp;$L$4&amp;D$2&amp;$K$4&amp;$L11&amp;$K11,'LEV016'!$A$2:$I$113,8,FALSE)</f>
        <v>0.99209689899999998</v>
      </c>
      <c r="E11" s="93">
        <f>1-VLOOKUP($L$4&amp;"I"&amp;$L$4&amp;E$2&amp;$K$4&amp;$L11&amp;$K11,'LEV016'!$A$2:$I$113,8,FALSE)</f>
        <v>0.99971345599999994</v>
      </c>
      <c r="F11" s="93" t="e">
        <f>1-VLOOKUP($L$4&amp;"I"&amp;$L$4&amp;F$2&amp;$K$4&amp;$L11&amp;$K11,'LEV016'!$A$2:$I$113,8,FALSE)</f>
        <v>#N/A</v>
      </c>
      <c r="G11" s="93">
        <f>1-VLOOKUP($L$4&amp;"I"&amp;$L$4&amp;G$2&amp;$K$4&amp;$L11&amp;$K11,'LEV016'!$A$2:$I$113,8,FALSE)</f>
        <v>0.98669722100000001</v>
      </c>
      <c r="H11" s="93">
        <f>1-VLOOKUP($L$4&amp;"I"&amp;$L$4&amp;H$2&amp;$K$4&amp;$L11&amp;$K11,'LEV016'!$A$2:$I$113,8,FALSE)</f>
        <v>0.97155455400000001</v>
      </c>
      <c r="I11" s="93">
        <f>1-VLOOKUP($L$4&amp;"I"&amp;$L$4&amp;I$2&amp;$K$4&amp;$L11&amp;$K11,'LEV016'!$A$2:$I$113,8,FALSE)</f>
        <v>0.96624071499999997</v>
      </c>
      <c r="J11" s="93"/>
      <c r="K11" s="94" t="s">
        <v>410</v>
      </c>
      <c r="L11" s="40" t="s">
        <v>291</v>
      </c>
    </row>
    <row r="12" spans="2:12" x14ac:dyDescent="0.25">
      <c r="B12" s="2" t="s">
        <v>408</v>
      </c>
      <c r="E12" s="96"/>
      <c r="F12" s="96"/>
      <c r="G12" s="96"/>
      <c r="H12" s="96"/>
      <c r="I12" s="96"/>
      <c r="J12" s="96"/>
    </row>
    <row r="13" spans="2:12" x14ac:dyDescent="0.25">
      <c r="C13" s="96" t="s">
        <v>402</v>
      </c>
      <c r="D13" s="93">
        <f>VLOOKUP($L$4&amp;"I"&amp;$L$4&amp;D$2&amp;$K$4&amp;$L13&amp;$K13,'LEV016'!$A$2:$I$113,3,FALSE)</f>
        <v>0.95713666100000006</v>
      </c>
      <c r="E13" s="93">
        <f>VLOOKUP($L$4&amp;"I"&amp;$L$4&amp;E$2&amp;$K$4&amp;$L13&amp;$K13,'LEV016'!$A$2:$I$113,3,FALSE)</f>
        <v>0.954675512</v>
      </c>
      <c r="F13" s="93">
        <f>VLOOKUP($L$4&amp;"I"&amp;$L$4&amp;F$2&amp;$K$4&amp;$L13&amp;$K13,'LEV016'!$A$2:$I$113,3,FALSE)</f>
        <v>0.95533295900000004</v>
      </c>
      <c r="G13" s="93">
        <f>VLOOKUP($L$4&amp;"I"&amp;$L$4&amp;G$2&amp;$K$4&amp;$L13&amp;$K13,'LEV016'!$A$2:$I$113,3,FALSE)</f>
        <v>0.94266010499999997</v>
      </c>
      <c r="H13" s="93">
        <f>VLOOKUP($L$4&amp;"I"&amp;$L$4&amp;H$2&amp;$K$4&amp;$L13&amp;$K13,'LEV016'!$A$2:$I$113,3,FALSE)</f>
        <v>0.92141511499999995</v>
      </c>
      <c r="I13" s="93">
        <f>VLOOKUP($L$4&amp;"I"&amp;$L$4&amp;I$2&amp;$K$4&amp;$L13&amp;$K13,'LEV016'!$A$2:$I$113,3,FALSE)</f>
        <v>0.90165873699999999</v>
      </c>
      <c r="J13" s="93"/>
      <c r="K13" s="94" t="s">
        <v>315</v>
      </c>
      <c r="L13" s="40" t="s">
        <v>293</v>
      </c>
    </row>
    <row r="14" spans="2:12" x14ac:dyDescent="0.25">
      <c r="C14" s="96" t="s">
        <v>403</v>
      </c>
      <c r="D14" s="93">
        <f>VLOOKUP($L$4&amp;"I"&amp;$L$4&amp;D$2&amp;$K$4&amp;$L14&amp;$K14,'LEV016'!$A$2:$I$113,8,FALSE)</f>
        <v>0.89910416199999998</v>
      </c>
      <c r="E14" s="93">
        <f>VLOOKUP($L$4&amp;"I"&amp;$L$4&amp;E$2&amp;$K$4&amp;$L14&amp;$K14,'LEV016'!$A$2:$I$113,8,FALSE)</f>
        <v>0.90466894099999995</v>
      </c>
      <c r="F14" s="93">
        <f>VLOOKUP($L$4&amp;"I"&amp;$L$4&amp;F$2&amp;$K$4&amp;$L14&amp;$K14,'LEV016'!$A$2:$I$113,8,FALSE)</f>
        <v>0.90623400700000001</v>
      </c>
      <c r="G14" s="93">
        <f>VLOOKUP($L$4&amp;"I"&amp;$L$4&amp;G$2&amp;$K$4&amp;$L14&amp;$K14,'LEV016'!$A$2:$I$113,8,FALSE)</f>
        <v>0.85421432200000003</v>
      </c>
      <c r="H14" s="93">
        <f>VLOOKUP($L$4&amp;"I"&amp;$L$4&amp;H$2&amp;$K$4&amp;$L14&amp;$K14,'LEV016'!$A$2:$I$113,8,FALSE)</f>
        <v>0.82317287500000003</v>
      </c>
      <c r="I14" s="93">
        <f>VLOOKUP($L$4&amp;"I"&amp;$L$4&amp;I$2&amp;$K$4&amp;$L14&amp;$K14,'LEV016'!$A$2:$I$113,8,FALSE)</f>
        <v>0.77150387300000001</v>
      </c>
      <c r="J14" s="93"/>
      <c r="K14" s="94" t="s">
        <v>315</v>
      </c>
      <c r="L14" s="40" t="s">
        <v>293</v>
      </c>
    </row>
    <row r="15" spans="2:12" x14ac:dyDescent="0.25">
      <c r="C15" s="96" t="s">
        <v>404</v>
      </c>
      <c r="D15" s="93">
        <f>VLOOKUP($L$4&amp;"I"&amp;$L$4&amp;D$2&amp;$K$4&amp;$L15&amp;$K15,'LEV016'!$A$2:$I$113,9,FALSE)</f>
        <v>1</v>
      </c>
      <c r="E15" s="93">
        <f>VLOOKUP($L$4&amp;"I"&amp;$L$4&amp;E$2&amp;$K$4&amp;$L15&amp;$K15,'LEV016'!$A$2:$I$113,9,FALSE)</f>
        <v>1</v>
      </c>
      <c r="F15" s="93">
        <f>VLOOKUP($L$4&amp;"I"&amp;$L$4&amp;F$2&amp;$K$4&amp;$L15&amp;$K15,'LEV016'!$A$2:$I$113,9,FALSE)</f>
        <v>1</v>
      </c>
      <c r="G15" s="93">
        <f>VLOOKUP($L$4&amp;"I"&amp;$L$4&amp;G$2&amp;$K$4&amp;$L15&amp;$K15,'LEV016'!$A$2:$I$113,9,FALSE)</f>
        <v>1</v>
      </c>
      <c r="H15" s="93">
        <f>VLOOKUP($L$4&amp;"I"&amp;$L$4&amp;H$2&amp;$K$4&amp;$L15&amp;$K15,'LEV016'!$A$2:$I$113,9,FALSE)</f>
        <v>1</v>
      </c>
      <c r="I15" s="93">
        <f>VLOOKUP($L$4&amp;"I"&amp;$L$4&amp;I$2&amp;$K$4&amp;$L15&amp;$K15,'LEV016'!$A$2:$I$113,9,FALSE)</f>
        <v>1</v>
      </c>
      <c r="J15" s="93"/>
      <c r="K15" s="94" t="s">
        <v>315</v>
      </c>
      <c r="L15" s="40" t="s">
        <v>293</v>
      </c>
    </row>
    <row r="16" spans="2:12" x14ac:dyDescent="0.25">
      <c r="C16" s="96" t="s">
        <v>405</v>
      </c>
      <c r="D16" s="93">
        <f>1-VLOOKUP($L$4&amp;"I"&amp;$L$4&amp;D$2&amp;$K$4&amp;$L16&amp;$K16,'LEV016'!$A$2:$I$113,3,FALSE)</f>
        <v>4.4046169000000024E-2</v>
      </c>
      <c r="E16" s="93">
        <f>1-VLOOKUP($L$4&amp;"I"&amp;$L$4&amp;E$2&amp;$K$4&amp;$L16&amp;$K16,'LEV016'!$A$2:$I$113,3,FALSE)</f>
        <v>0</v>
      </c>
      <c r="F16" s="93" t="e">
        <f>1-VLOOKUP($L$4&amp;"I"&amp;$L$4&amp;F$2&amp;$K$4&amp;$L16&amp;$K16,'LEV016'!$A$2:$I$113,3,FALSE)</f>
        <v>#N/A</v>
      </c>
      <c r="G16" s="93">
        <f>1-VLOOKUP($L$4&amp;"I"&amp;$L$4&amp;G$2&amp;$K$4&amp;$L16&amp;$K16,'LEV016'!$A$2:$I$113,3,FALSE)</f>
        <v>3.1170373000000029E-2</v>
      </c>
      <c r="H16" s="93">
        <f>1-VLOOKUP($L$4&amp;"I"&amp;$L$4&amp;H$2&amp;$K$4&amp;$L16&amp;$K16,'LEV016'!$A$2:$I$113,3,FALSE)</f>
        <v>3.098126999999995E-2</v>
      </c>
      <c r="I16" s="93">
        <f>1-VLOOKUP($L$4&amp;"I"&amp;$L$4&amp;I$2&amp;$K$4&amp;$L16&amp;$K16,'LEV016'!$A$2:$I$113,3,FALSE)</f>
        <v>2.2649955999999971E-2</v>
      </c>
      <c r="J16" s="93"/>
      <c r="K16" s="94" t="s">
        <v>410</v>
      </c>
      <c r="L16" s="40" t="s">
        <v>293</v>
      </c>
    </row>
    <row r="17" spans="3:12" x14ac:dyDescent="0.25">
      <c r="C17" s="96" t="s">
        <v>403</v>
      </c>
      <c r="D17" s="93">
        <f>1-VLOOKUP($L$4&amp;"I"&amp;$L$4&amp;D$2&amp;$K$4&amp;$L17&amp;$K17,'LEV016'!$A$2:$I$113,9,FALSE)</f>
        <v>0</v>
      </c>
      <c r="E17" s="93">
        <f>1-VLOOKUP($L$4&amp;"I"&amp;$L$4&amp;E$2&amp;$K$4&amp;$L17&amp;$K17,'LEV016'!$A$2:$I$113,9,FALSE)</f>
        <v>0</v>
      </c>
      <c r="F17" s="93" t="e">
        <f>1-VLOOKUP($L$4&amp;"I"&amp;$L$4&amp;F$2&amp;$K$4&amp;$L17&amp;$K17,'LEV016'!$A$2:$I$113,9,FALSE)</f>
        <v>#N/A</v>
      </c>
      <c r="G17" s="93">
        <f>1-VLOOKUP($L$4&amp;"I"&amp;$L$4&amp;G$2&amp;$K$4&amp;$L17&amp;$K17,'LEV016'!$A$2:$I$113,9,FALSE)</f>
        <v>0</v>
      </c>
      <c r="H17" s="93">
        <f>1-VLOOKUP($L$4&amp;"I"&amp;$L$4&amp;H$2&amp;$K$4&amp;$L17&amp;$K17,'LEV016'!$A$2:$I$113,9,FALSE)</f>
        <v>0</v>
      </c>
      <c r="I17" s="93">
        <f>1-VLOOKUP($L$4&amp;"I"&amp;$L$4&amp;I$2&amp;$K$4&amp;$L17&amp;$K17,'LEV016'!$A$2:$I$113,9,FALSE)</f>
        <v>0</v>
      </c>
      <c r="J17" s="93"/>
      <c r="K17" s="94" t="s">
        <v>410</v>
      </c>
      <c r="L17" s="40" t="s">
        <v>293</v>
      </c>
    </row>
    <row r="18" spans="3:12" x14ac:dyDescent="0.25">
      <c r="C18" s="96" t="s">
        <v>404</v>
      </c>
      <c r="D18" s="93">
        <f>1-VLOOKUP($L$4&amp;"I"&amp;$L$4&amp;D$2&amp;$K$4&amp;$L18&amp;$K18,'LEV016'!$A$2:$I$113,8,FALSE)</f>
        <v>9.3227819999999961E-2</v>
      </c>
      <c r="E18" s="93">
        <f>1-VLOOKUP($L$4&amp;"I"&amp;$L$4&amp;E$2&amp;$K$4&amp;$L18&amp;$K18,'LEV016'!$A$2:$I$113,8,FALSE)</f>
        <v>0</v>
      </c>
      <c r="F18" s="93" t="e">
        <f>1-VLOOKUP($L$4&amp;"I"&amp;$L$4&amp;F$2&amp;$K$4&amp;$L18&amp;$K18,'LEV016'!$A$2:$I$113,8,FALSE)</f>
        <v>#N/A</v>
      </c>
      <c r="G18" s="93">
        <f>1-VLOOKUP($L$4&amp;"I"&amp;$L$4&amp;G$2&amp;$K$4&amp;$L18&amp;$K18,'LEV016'!$A$2:$I$113,8,FALSE)</f>
        <v>7.3352757999999962E-2</v>
      </c>
      <c r="H18" s="93">
        <f>1-VLOOKUP($L$4&amp;"I"&amp;$L$4&amp;H$2&amp;$K$4&amp;$L18&amp;$K18,'LEV016'!$A$2:$I$113,8,FALSE)</f>
        <v>6.6656954000000046E-2</v>
      </c>
      <c r="I18" s="93">
        <f>1-VLOOKUP($L$4&amp;"I"&amp;$L$4&amp;I$2&amp;$K$4&amp;$L18&amp;$K18,'LEV016'!$A$2:$I$113,8,FALSE)</f>
        <v>5.3790149999999981E-2</v>
      </c>
      <c r="J18" s="93"/>
      <c r="K18" s="94" t="s">
        <v>410</v>
      </c>
      <c r="L18" s="40" t="s">
        <v>293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8"/>
  <sheetViews>
    <sheetView workbookViewId="0"/>
  </sheetViews>
  <sheetFormatPr baseColWidth="10" defaultRowHeight="15" x14ac:dyDescent="0.25"/>
  <cols>
    <col min="1" max="1" width="17.28515625" bestFit="1" customWidth="1"/>
    <col min="2" max="2" width="29.7109375" bestFit="1" customWidth="1"/>
  </cols>
  <sheetData>
    <row r="2" spans="1:2" x14ac:dyDescent="0.25">
      <c r="A2" t="s">
        <v>89</v>
      </c>
      <c r="B2" t="s">
        <v>248</v>
      </c>
    </row>
    <row r="3" spans="1:2" x14ac:dyDescent="0.25">
      <c r="A3" t="s">
        <v>91</v>
      </c>
      <c r="B3" t="s">
        <v>249</v>
      </c>
    </row>
    <row r="4" spans="1:2" x14ac:dyDescent="0.25">
      <c r="A4" t="s">
        <v>97</v>
      </c>
      <c r="B4" t="s">
        <v>250</v>
      </c>
    </row>
    <row r="5" spans="1:2" x14ac:dyDescent="0.25">
      <c r="A5" t="s">
        <v>99</v>
      </c>
      <c r="B5" t="s">
        <v>226</v>
      </c>
    </row>
    <row r="6" spans="1:2" x14ac:dyDescent="0.25">
      <c r="A6" t="s">
        <v>159</v>
      </c>
      <c r="B6" t="s">
        <v>256</v>
      </c>
    </row>
    <row r="7" spans="1:2" x14ac:dyDescent="0.25">
      <c r="A7" t="s">
        <v>160</v>
      </c>
      <c r="B7" t="s">
        <v>251</v>
      </c>
    </row>
    <row r="8" spans="1:2" x14ac:dyDescent="0.25">
      <c r="A8" t="s">
        <v>90</v>
      </c>
      <c r="B8" t="s">
        <v>254</v>
      </c>
    </row>
    <row r="9" spans="1:2" x14ac:dyDescent="0.25">
      <c r="A9" t="s">
        <v>247</v>
      </c>
      <c r="B9" t="s">
        <v>257</v>
      </c>
    </row>
    <row r="10" spans="1:2" x14ac:dyDescent="0.25">
      <c r="A10" t="s">
        <v>95</v>
      </c>
      <c r="B10" t="s">
        <v>255</v>
      </c>
    </row>
    <row r="11" spans="1:2" x14ac:dyDescent="0.25">
      <c r="A11" t="s">
        <v>94</v>
      </c>
      <c r="B11" t="s">
        <v>259</v>
      </c>
    </row>
    <row r="12" spans="1:2" x14ac:dyDescent="0.25">
      <c r="A12" t="s">
        <v>96</v>
      </c>
      <c r="B12" t="s">
        <v>260</v>
      </c>
    </row>
    <row r="13" spans="1:2" x14ac:dyDescent="0.25">
      <c r="A13" t="s">
        <v>93</v>
      </c>
      <c r="B13" t="s">
        <v>261</v>
      </c>
    </row>
    <row r="14" spans="1:2" x14ac:dyDescent="0.25">
      <c r="A14" t="s">
        <v>92</v>
      </c>
      <c r="B14" t="s">
        <v>252</v>
      </c>
    </row>
    <row r="15" spans="1:2" x14ac:dyDescent="0.25">
      <c r="A15" t="s">
        <v>98</v>
      </c>
      <c r="B15" t="s">
        <v>253</v>
      </c>
    </row>
    <row r="16" spans="1:2" x14ac:dyDescent="0.25">
      <c r="A16" t="s">
        <v>308</v>
      </c>
      <c r="B16" t="s">
        <v>310</v>
      </c>
    </row>
    <row r="17" spans="1:2" x14ac:dyDescent="0.25">
      <c r="A17" t="s">
        <v>309</v>
      </c>
      <c r="B17" s="71" t="s">
        <v>311</v>
      </c>
    </row>
    <row r="18" spans="1:2" x14ac:dyDescent="0.25">
      <c r="A18" t="s">
        <v>161</v>
      </c>
      <c r="B18" t="s">
        <v>258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5" x14ac:dyDescent="0.25"/>
  <cols>
    <col min="1" max="1" width="11.140625" style="2" bestFit="1" customWidth="1"/>
    <col min="2" max="2" width="5.7109375" bestFit="1" customWidth="1"/>
    <col min="3" max="3" width="4" bestFit="1" customWidth="1"/>
    <col min="4" max="4" width="3" bestFit="1" customWidth="1"/>
    <col min="5" max="5" width="3.140625" bestFit="1" customWidth="1"/>
    <col min="6" max="9" width="4" bestFit="1" customWidth="1"/>
  </cols>
  <sheetData>
    <row r="1" spans="1:9" s="2" customFormat="1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2</v>
      </c>
      <c r="I1" s="2" t="s">
        <v>3</v>
      </c>
    </row>
    <row r="2" spans="1:9" x14ac:dyDescent="0.25">
      <c r="A2" s="2" t="s">
        <v>6</v>
      </c>
      <c r="B2">
        <v>262</v>
      </c>
      <c r="C2">
        <v>133</v>
      </c>
      <c r="D2">
        <v>66</v>
      </c>
      <c r="E2">
        <v>63</v>
      </c>
      <c r="F2">
        <v>131</v>
      </c>
      <c r="G2">
        <v>131</v>
      </c>
      <c r="H2">
        <v>128</v>
      </c>
      <c r="I2">
        <v>134</v>
      </c>
    </row>
    <row r="3" spans="1:9" x14ac:dyDescent="0.25">
      <c r="A3" s="2" t="s">
        <v>100</v>
      </c>
      <c r="B3">
        <v>228</v>
      </c>
      <c r="C3">
        <v>111</v>
      </c>
      <c r="D3">
        <v>61</v>
      </c>
      <c r="E3">
        <v>56</v>
      </c>
      <c r="F3">
        <v>120</v>
      </c>
      <c r="G3">
        <v>108</v>
      </c>
      <c r="H3">
        <v>102</v>
      </c>
      <c r="I3">
        <v>126</v>
      </c>
    </row>
    <row r="4" spans="1:9" x14ac:dyDescent="0.25">
      <c r="A4" s="2" t="s">
        <v>7</v>
      </c>
      <c r="B4">
        <v>39</v>
      </c>
      <c r="C4">
        <v>19</v>
      </c>
      <c r="D4">
        <v>9</v>
      </c>
      <c r="E4">
        <v>11</v>
      </c>
      <c r="F4">
        <v>18</v>
      </c>
      <c r="G4">
        <v>21</v>
      </c>
      <c r="H4">
        <v>15</v>
      </c>
      <c r="I4">
        <v>24</v>
      </c>
    </row>
    <row r="5" spans="1:9" x14ac:dyDescent="0.25">
      <c r="A5" s="2" t="s">
        <v>8</v>
      </c>
      <c r="B5">
        <v>57</v>
      </c>
      <c r="C5">
        <v>28</v>
      </c>
      <c r="D5">
        <v>16</v>
      </c>
      <c r="E5">
        <v>13</v>
      </c>
      <c r="F5">
        <v>31</v>
      </c>
      <c r="G5">
        <v>26</v>
      </c>
      <c r="H5">
        <v>28</v>
      </c>
      <c r="I5">
        <v>29</v>
      </c>
    </row>
    <row r="6" spans="1:9" x14ac:dyDescent="0.25">
      <c r="A6" s="2" t="s">
        <v>9</v>
      </c>
      <c r="B6">
        <v>13</v>
      </c>
      <c r="C6">
        <v>8</v>
      </c>
      <c r="D6">
        <v>2</v>
      </c>
      <c r="E6">
        <v>3</v>
      </c>
      <c r="F6">
        <v>8</v>
      </c>
      <c r="G6">
        <v>5</v>
      </c>
      <c r="H6">
        <v>7</v>
      </c>
      <c r="I6">
        <v>6</v>
      </c>
    </row>
    <row r="7" spans="1:9" x14ac:dyDescent="0.25">
      <c r="A7" s="2" t="s">
        <v>10</v>
      </c>
      <c r="B7">
        <v>30</v>
      </c>
      <c r="C7">
        <v>14</v>
      </c>
      <c r="D7">
        <v>9</v>
      </c>
      <c r="E7">
        <v>7</v>
      </c>
      <c r="F7">
        <v>16</v>
      </c>
      <c r="G7">
        <v>14</v>
      </c>
      <c r="H7">
        <v>13</v>
      </c>
      <c r="I7">
        <v>17</v>
      </c>
    </row>
    <row r="8" spans="1:9" x14ac:dyDescent="0.25">
      <c r="A8" s="2" t="s">
        <v>11</v>
      </c>
      <c r="B8">
        <v>89</v>
      </c>
      <c r="C8">
        <v>42</v>
      </c>
      <c r="D8">
        <v>25</v>
      </c>
      <c r="E8">
        <v>22</v>
      </c>
      <c r="F8">
        <v>47</v>
      </c>
      <c r="G8">
        <v>42</v>
      </c>
      <c r="H8">
        <v>39</v>
      </c>
      <c r="I8">
        <v>50</v>
      </c>
    </row>
    <row r="9" spans="1:9" x14ac:dyDescent="0.25">
      <c r="A9" s="2" t="s">
        <v>12</v>
      </c>
      <c r="B9">
        <v>38</v>
      </c>
      <c r="C9">
        <v>17</v>
      </c>
      <c r="D9">
        <v>15</v>
      </c>
      <c r="E9">
        <v>6</v>
      </c>
      <c r="F9">
        <v>17</v>
      </c>
      <c r="G9">
        <v>21</v>
      </c>
      <c r="H9">
        <v>11</v>
      </c>
      <c r="I9">
        <v>27</v>
      </c>
    </row>
    <row r="10" spans="1:9" x14ac:dyDescent="0.25">
      <c r="A10" s="2" t="s">
        <v>13</v>
      </c>
      <c r="B10">
        <v>62</v>
      </c>
      <c r="C10">
        <v>33</v>
      </c>
      <c r="D10">
        <v>16</v>
      </c>
      <c r="E10">
        <v>13</v>
      </c>
      <c r="F10">
        <v>33</v>
      </c>
      <c r="G10">
        <v>29</v>
      </c>
      <c r="H10">
        <v>27</v>
      </c>
      <c r="I10">
        <v>35</v>
      </c>
    </row>
    <row r="11" spans="1:9" x14ac:dyDescent="0.25">
      <c r="A11" s="2" t="s">
        <v>14</v>
      </c>
      <c r="B11">
        <v>79</v>
      </c>
      <c r="C11">
        <v>36</v>
      </c>
      <c r="D11">
        <v>19</v>
      </c>
      <c r="E11">
        <v>24</v>
      </c>
      <c r="F11">
        <v>47</v>
      </c>
      <c r="G11">
        <v>32</v>
      </c>
      <c r="H11">
        <v>41</v>
      </c>
      <c r="I11">
        <v>38</v>
      </c>
    </row>
    <row r="12" spans="1:9" x14ac:dyDescent="0.25">
      <c r="A12" s="2" t="s">
        <v>15</v>
      </c>
      <c r="B12">
        <v>48</v>
      </c>
      <c r="C12">
        <v>24</v>
      </c>
      <c r="D12">
        <v>11</v>
      </c>
      <c r="E12">
        <v>13</v>
      </c>
      <c r="F12">
        <v>23</v>
      </c>
      <c r="G12">
        <v>25</v>
      </c>
      <c r="H12">
        <v>22</v>
      </c>
      <c r="I12">
        <v>26</v>
      </c>
    </row>
    <row r="13" spans="1:9" x14ac:dyDescent="0.25">
      <c r="A13" s="2" t="s">
        <v>16</v>
      </c>
      <c r="B13">
        <v>112</v>
      </c>
      <c r="C13">
        <v>55</v>
      </c>
      <c r="D13">
        <v>27</v>
      </c>
      <c r="E13">
        <v>30</v>
      </c>
      <c r="F13">
        <v>57</v>
      </c>
      <c r="G13">
        <v>55</v>
      </c>
      <c r="H13">
        <v>46</v>
      </c>
      <c r="I13">
        <v>66</v>
      </c>
    </row>
    <row r="14" spans="1:9" x14ac:dyDescent="0.25">
      <c r="A14" s="2" t="s">
        <v>17</v>
      </c>
      <c r="B14">
        <v>116</v>
      </c>
      <c r="C14">
        <v>56</v>
      </c>
      <c r="D14">
        <v>34</v>
      </c>
      <c r="E14">
        <v>26</v>
      </c>
      <c r="F14">
        <v>63</v>
      </c>
      <c r="G14">
        <v>53</v>
      </c>
      <c r="H14">
        <v>56</v>
      </c>
      <c r="I14">
        <v>60</v>
      </c>
    </row>
    <row r="15" spans="1:9" x14ac:dyDescent="0.25">
      <c r="A15" s="2" t="s">
        <v>105</v>
      </c>
      <c r="B15">
        <v>4</v>
      </c>
      <c r="C15">
        <v>2</v>
      </c>
      <c r="D15">
        <v>2</v>
      </c>
      <c r="E15">
        <v>0</v>
      </c>
      <c r="F15">
        <v>0</v>
      </c>
      <c r="G15">
        <v>4</v>
      </c>
      <c r="H15">
        <v>1</v>
      </c>
      <c r="I15">
        <v>3</v>
      </c>
    </row>
    <row r="16" spans="1:9" x14ac:dyDescent="0.25">
      <c r="A16" s="2" t="s">
        <v>106</v>
      </c>
      <c r="B16">
        <v>14</v>
      </c>
      <c r="C16">
        <v>6</v>
      </c>
      <c r="D16">
        <v>0</v>
      </c>
      <c r="E16">
        <v>8</v>
      </c>
      <c r="F16">
        <v>8</v>
      </c>
      <c r="G16">
        <v>6</v>
      </c>
      <c r="H16">
        <v>5</v>
      </c>
      <c r="I16">
        <v>9</v>
      </c>
    </row>
    <row r="17" spans="1:9" x14ac:dyDescent="0.25">
      <c r="A17" s="2" t="s">
        <v>107</v>
      </c>
      <c r="B17">
        <v>67</v>
      </c>
      <c r="C17">
        <v>29</v>
      </c>
      <c r="D17">
        <v>21</v>
      </c>
      <c r="E17">
        <v>17</v>
      </c>
      <c r="F17">
        <v>35</v>
      </c>
      <c r="G17">
        <v>32</v>
      </c>
      <c r="H17">
        <v>31</v>
      </c>
      <c r="I17">
        <v>36</v>
      </c>
    </row>
    <row r="18" spans="1:9" x14ac:dyDescent="0.25">
      <c r="A18" s="2" t="s">
        <v>108</v>
      </c>
      <c r="B18">
        <v>126</v>
      </c>
      <c r="C18">
        <v>63</v>
      </c>
      <c r="D18">
        <v>34</v>
      </c>
      <c r="E18">
        <v>29</v>
      </c>
      <c r="F18">
        <v>69</v>
      </c>
      <c r="G18">
        <v>57</v>
      </c>
      <c r="H18">
        <v>59</v>
      </c>
      <c r="I18">
        <v>67</v>
      </c>
    </row>
    <row r="19" spans="1:9" x14ac:dyDescent="0.25">
      <c r="A19" s="2" t="s">
        <v>109</v>
      </c>
      <c r="B19">
        <v>15</v>
      </c>
      <c r="C19">
        <v>9</v>
      </c>
      <c r="D19">
        <v>4</v>
      </c>
      <c r="E19">
        <v>2</v>
      </c>
      <c r="F19">
        <v>7</v>
      </c>
      <c r="G19">
        <v>8</v>
      </c>
      <c r="H19">
        <v>5</v>
      </c>
      <c r="I19">
        <v>10</v>
      </c>
    </row>
    <row r="20" spans="1:9" x14ac:dyDescent="0.25">
      <c r="A20" s="2" t="s">
        <v>110</v>
      </c>
      <c r="B20">
        <v>4</v>
      </c>
      <c r="C20">
        <v>0</v>
      </c>
      <c r="D20">
        <v>1</v>
      </c>
      <c r="E20">
        <v>3</v>
      </c>
      <c r="F20">
        <v>3</v>
      </c>
      <c r="G20">
        <v>1</v>
      </c>
      <c r="H20">
        <v>1</v>
      </c>
      <c r="I20">
        <v>3</v>
      </c>
    </row>
    <row r="21" spans="1:9" x14ac:dyDescent="0.25">
      <c r="A21" s="2" t="s">
        <v>111</v>
      </c>
      <c r="B21">
        <v>130</v>
      </c>
      <c r="C21">
        <v>68</v>
      </c>
      <c r="D21">
        <v>35</v>
      </c>
      <c r="E21">
        <v>27</v>
      </c>
      <c r="F21">
        <v>64</v>
      </c>
      <c r="G21">
        <v>66</v>
      </c>
      <c r="H21">
        <v>55</v>
      </c>
      <c r="I21">
        <v>75</v>
      </c>
    </row>
    <row r="22" spans="1:9" x14ac:dyDescent="0.25">
      <c r="A22" s="2" t="s">
        <v>112</v>
      </c>
      <c r="B22">
        <v>73</v>
      </c>
      <c r="C22">
        <v>33</v>
      </c>
      <c r="D22">
        <v>20</v>
      </c>
      <c r="E22">
        <v>20</v>
      </c>
      <c r="F22">
        <v>41</v>
      </c>
      <c r="G22">
        <v>32</v>
      </c>
      <c r="H22">
        <v>36</v>
      </c>
      <c r="I22">
        <v>37</v>
      </c>
    </row>
    <row r="23" spans="1:9" x14ac:dyDescent="0.25">
      <c r="A23" s="2" t="s">
        <v>113</v>
      </c>
      <c r="B23">
        <v>15</v>
      </c>
      <c r="C23">
        <v>7</v>
      </c>
      <c r="D23">
        <v>3</v>
      </c>
      <c r="E23">
        <v>5</v>
      </c>
      <c r="F23">
        <v>10</v>
      </c>
      <c r="G23">
        <v>5</v>
      </c>
      <c r="H23">
        <v>8</v>
      </c>
      <c r="I23">
        <v>7</v>
      </c>
    </row>
    <row r="24" spans="1:9" x14ac:dyDescent="0.25">
      <c r="A24" s="2" t="s">
        <v>114</v>
      </c>
      <c r="B24">
        <v>4</v>
      </c>
      <c r="C24">
        <v>1</v>
      </c>
      <c r="D24">
        <v>2</v>
      </c>
      <c r="E24">
        <v>1</v>
      </c>
      <c r="F24">
        <v>1</v>
      </c>
      <c r="G24">
        <v>3</v>
      </c>
      <c r="H24">
        <v>1</v>
      </c>
      <c r="I24">
        <v>3</v>
      </c>
    </row>
    <row r="25" spans="1:9" x14ac:dyDescent="0.25">
      <c r="A25" s="2" t="s">
        <v>18</v>
      </c>
      <c r="B25">
        <v>40</v>
      </c>
      <c r="C25">
        <v>20</v>
      </c>
      <c r="D25">
        <v>8</v>
      </c>
      <c r="E25">
        <v>12</v>
      </c>
      <c r="F25">
        <v>20</v>
      </c>
      <c r="G25">
        <v>20</v>
      </c>
      <c r="H25">
        <v>19</v>
      </c>
      <c r="I25">
        <v>21</v>
      </c>
    </row>
    <row r="26" spans="1:9" x14ac:dyDescent="0.25">
      <c r="A26" s="2" t="s">
        <v>19</v>
      </c>
      <c r="B26">
        <v>177</v>
      </c>
      <c r="C26">
        <v>86</v>
      </c>
      <c r="D26">
        <v>48</v>
      </c>
      <c r="E26">
        <v>43</v>
      </c>
      <c r="F26">
        <v>93</v>
      </c>
      <c r="G26">
        <v>84</v>
      </c>
      <c r="H26">
        <v>77</v>
      </c>
      <c r="I26">
        <v>100</v>
      </c>
    </row>
    <row r="27" spans="1:9" x14ac:dyDescent="0.25">
      <c r="A27" s="2" t="s">
        <v>20</v>
      </c>
      <c r="B27">
        <v>10</v>
      </c>
      <c r="C27">
        <v>4</v>
      </c>
      <c r="D27">
        <v>5</v>
      </c>
      <c r="E27">
        <v>1</v>
      </c>
      <c r="F27">
        <v>6</v>
      </c>
      <c r="G27">
        <v>4</v>
      </c>
      <c r="H27">
        <v>6</v>
      </c>
      <c r="I27">
        <v>4</v>
      </c>
    </row>
    <row r="28" spans="1:9" x14ac:dyDescent="0.25">
      <c r="A28" s="2" t="s">
        <v>21</v>
      </c>
      <c r="B28">
        <v>1</v>
      </c>
      <c r="C28">
        <v>1</v>
      </c>
      <c r="D28">
        <v>0</v>
      </c>
      <c r="E28">
        <v>0</v>
      </c>
      <c r="F28">
        <v>1</v>
      </c>
      <c r="G28">
        <v>0</v>
      </c>
      <c r="H28">
        <v>0</v>
      </c>
      <c r="I28">
        <v>1</v>
      </c>
    </row>
    <row r="29" spans="1:9" x14ac:dyDescent="0.25">
      <c r="A29" s="2" t="s">
        <v>22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 x14ac:dyDescent="0.25">
      <c r="A30" s="2" t="s">
        <v>23</v>
      </c>
      <c r="B30">
        <v>7</v>
      </c>
      <c r="C30">
        <v>3</v>
      </c>
      <c r="D30">
        <v>2</v>
      </c>
      <c r="E30">
        <v>2</v>
      </c>
      <c r="F30">
        <v>3</v>
      </c>
      <c r="G30">
        <v>4</v>
      </c>
      <c r="H30">
        <v>5</v>
      </c>
      <c r="I30">
        <v>2</v>
      </c>
    </row>
    <row r="31" spans="1:9" x14ac:dyDescent="0.25">
      <c r="A31" s="2" t="s">
        <v>24</v>
      </c>
      <c r="B31">
        <v>119</v>
      </c>
      <c r="C31">
        <v>64</v>
      </c>
      <c r="D31">
        <v>32</v>
      </c>
      <c r="E31">
        <v>23</v>
      </c>
      <c r="F31">
        <v>117</v>
      </c>
      <c r="G31">
        <v>2</v>
      </c>
      <c r="H31">
        <v>57</v>
      </c>
      <c r="I31">
        <v>62</v>
      </c>
    </row>
    <row r="32" spans="1:9" x14ac:dyDescent="0.25">
      <c r="A32" s="2" t="s">
        <v>25</v>
      </c>
      <c r="B32">
        <v>102</v>
      </c>
      <c r="C32">
        <v>44</v>
      </c>
      <c r="D32">
        <v>27</v>
      </c>
      <c r="E32">
        <v>31</v>
      </c>
      <c r="F32">
        <v>0</v>
      </c>
      <c r="G32">
        <v>102</v>
      </c>
      <c r="H32">
        <v>40</v>
      </c>
      <c r="I32">
        <v>62</v>
      </c>
    </row>
    <row r="33" spans="1:9" x14ac:dyDescent="0.25">
      <c r="A33" s="2" t="s">
        <v>116</v>
      </c>
      <c r="B33">
        <v>35</v>
      </c>
      <c r="C33">
        <v>18</v>
      </c>
      <c r="D33">
        <v>12</v>
      </c>
      <c r="E33">
        <v>5</v>
      </c>
      <c r="F33">
        <v>15</v>
      </c>
      <c r="G33">
        <v>20</v>
      </c>
      <c r="H33">
        <v>17</v>
      </c>
      <c r="I33">
        <v>18</v>
      </c>
    </row>
    <row r="34" spans="1:9" x14ac:dyDescent="0.25">
      <c r="A34" s="2" t="s">
        <v>117</v>
      </c>
      <c r="B34">
        <v>30</v>
      </c>
      <c r="C34">
        <v>16</v>
      </c>
      <c r="D34">
        <v>10</v>
      </c>
      <c r="E34">
        <v>4</v>
      </c>
      <c r="F34">
        <v>18</v>
      </c>
      <c r="G34">
        <v>12</v>
      </c>
      <c r="H34">
        <v>15</v>
      </c>
      <c r="I34">
        <v>15</v>
      </c>
    </row>
    <row r="35" spans="1:9" x14ac:dyDescent="0.25">
      <c r="A35" s="2" t="s">
        <v>118</v>
      </c>
      <c r="B35">
        <v>27</v>
      </c>
      <c r="C35">
        <v>10</v>
      </c>
      <c r="D35">
        <v>7</v>
      </c>
      <c r="E35">
        <v>10</v>
      </c>
      <c r="F35">
        <v>12</v>
      </c>
      <c r="G35">
        <v>15</v>
      </c>
      <c r="H35">
        <v>11</v>
      </c>
      <c r="I35">
        <v>16</v>
      </c>
    </row>
    <row r="36" spans="1:9" x14ac:dyDescent="0.25">
      <c r="A36" s="2" t="s">
        <v>119</v>
      </c>
      <c r="B36">
        <v>33</v>
      </c>
      <c r="C36">
        <v>13</v>
      </c>
      <c r="D36">
        <v>11</v>
      </c>
      <c r="E36">
        <v>9</v>
      </c>
      <c r="F36">
        <v>14</v>
      </c>
      <c r="G36">
        <v>19</v>
      </c>
      <c r="H36">
        <v>15</v>
      </c>
      <c r="I36">
        <v>18</v>
      </c>
    </row>
    <row r="37" spans="1:9" x14ac:dyDescent="0.25">
      <c r="A37" s="2" t="s">
        <v>120</v>
      </c>
      <c r="B37">
        <v>38</v>
      </c>
      <c r="C37">
        <v>24</v>
      </c>
      <c r="D37">
        <v>8</v>
      </c>
      <c r="E37">
        <v>6</v>
      </c>
      <c r="F37">
        <v>26</v>
      </c>
      <c r="G37">
        <v>12</v>
      </c>
      <c r="H37">
        <v>16</v>
      </c>
      <c r="I37">
        <v>22</v>
      </c>
    </row>
    <row r="38" spans="1:9" x14ac:dyDescent="0.25">
      <c r="A38" s="2" t="s">
        <v>121</v>
      </c>
      <c r="B38">
        <v>30</v>
      </c>
      <c r="C38">
        <v>9</v>
      </c>
      <c r="D38">
        <v>7</v>
      </c>
      <c r="E38">
        <v>14</v>
      </c>
      <c r="F38">
        <v>16</v>
      </c>
      <c r="G38">
        <v>14</v>
      </c>
      <c r="H38">
        <v>10</v>
      </c>
      <c r="I38">
        <v>20</v>
      </c>
    </row>
    <row r="39" spans="1:9" x14ac:dyDescent="0.25">
      <c r="A39" s="2" t="s">
        <v>115</v>
      </c>
      <c r="B39">
        <v>28</v>
      </c>
      <c r="C39">
        <v>17</v>
      </c>
      <c r="D39">
        <v>4</v>
      </c>
      <c r="E39">
        <v>7</v>
      </c>
      <c r="F39">
        <v>16</v>
      </c>
      <c r="G39">
        <v>12</v>
      </c>
      <c r="H39">
        <v>13</v>
      </c>
      <c r="I39">
        <v>15</v>
      </c>
    </row>
    <row r="40" spans="1:9" s="35" customFormat="1" x14ac:dyDescent="0.25">
      <c r="A40" s="2" t="s">
        <v>276</v>
      </c>
      <c r="B40" s="35">
        <v>57</v>
      </c>
      <c r="C40" s="35">
        <v>30</v>
      </c>
      <c r="D40" s="35">
        <v>16</v>
      </c>
      <c r="E40" s="35">
        <v>11</v>
      </c>
      <c r="F40" s="35">
        <v>28</v>
      </c>
      <c r="G40" s="35">
        <v>29</v>
      </c>
      <c r="H40" s="35">
        <v>26</v>
      </c>
      <c r="I40" s="35">
        <v>31</v>
      </c>
    </row>
    <row r="41" spans="1:9" s="35" customFormat="1" x14ac:dyDescent="0.25">
      <c r="A41" s="2" t="s">
        <v>277</v>
      </c>
      <c r="B41" s="35">
        <v>62</v>
      </c>
      <c r="C41" s="35">
        <v>29</v>
      </c>
      <c r="D41" s="35">
        <v>17</v>
      </c>
      <c r="E41" s="35">
        <v>16</v>
      </c>
      <c r="F41" s="35">
        <v>36</v>
      </c>
      <c r="G41" s="35">
        <v>26</v>
      </c>
      <c r="H41" s="35">
        <v>27</v>
      </c>
      <c r="I41" s="35">
        <v>35</v>
      </c>
    </row>
    <row r="42" spans="1:9" s="35" customFormat="1" x14ac:dyDescent="0.25">
      <c r="A42" s="2" t="s">
        <v>278</v>
      </c>
      <c r="B42" s="35">
        <v>53</v>
      </c>
      <c r="C42" s="35">
        <v>28</v>
      </c>
      <c r="D42" s="35">
        <v>15</v>
      </c>
      <c r="E42" s="35">
        <v>10</v>
      </c>
      <c r="F42" s="35">
        <v>28</v>
      </c>
      <c r="G42" s="35">
        <v>25</v>
      </c>
      <c r="H42" s="35">
        <v>21</v>
      </c>
      <c r="I42" s="35">
        <v>32</v>
      </c>
    </row>
    <row r="43" spans="1:9" s="35" customFormat="1" x14ac:dyDescent="0.25">
      <c r="A43" s="2" t="s">
        <v>279</v>
      </c>
      <c r="B43" s="35">
        <v>49</v>
      </c>
      <c r="C43" s="35">
        <v>20</v>
      </c>
      <c r="D43" s="35">
        <v>11</v>
      </c>
      <c r="E43" s="35">
        <v>18</v>
      </c>
      <c r="F43" s="35">
        <v>25</v>
      </c>
      <c r="G43" s="35">
        <v>24</v>
      </c>
      <c r="H43" s="35">
        <v>23</v>
      </c>
      <c r="I43" s="35">
        <v>26</v>
      </c>
    </row>
    <row r="44" spans="1:9" x14ac:dyDescent="0.25">
      <c r="A44" s="2" t="s">
        <v>26</v>
      </c>
      <c r="B44">
        <v>55</v>
      </c>
      <c r="C44">
        <v>27</v>
      </c>
      <c r="D44">
        <v>14</v>
      </c>
      <c r="E44">
        <v>14</v>
      </c>
      <c r="F44">
        <v>27</v>
      </c>
      <c r="G44">
        <v>28</v>
      </c>
      <c r="H44">
        <v>24</v>
      </c>
      <c r="I44">
        <v>31</v>
      </c>
    </row>
    <row r="45" spans="1:9" x14ac:dyDescent="0.25">
      <c r="A45" s="2" t="s">
        <v>27</v>
      </c>
      <c r="B45">
        <v>59</v>
      </c>
      <c r="C45">
        <v>27</v>
      </c>
      <c r="D45">
        <v>17</v>
      </c>
      <c r="E45">
        <v>15</v>
      </c>
      <c r="F45">
        <v>35</v>
      </c>
      <c r="G45">
        <v>24</v>
      </c>
      <c r="H45">
        <v>26</v>
      </c>
      <c r="I45">
        <v>33</v>
      </c>
    </row>
    <row r="46" spans="1:9" x14ac:dyDescent="0.25">
      <c r="A46" s="2" t="s">
        <v>28</v>
      </c>
      <c r="B46">
        <v>66</v>
      </c>
      <c r="C46">
        <v>33</v>
      </c>
      <c r="D46">
        <v>18</v>
      </c>
      <c r="E46">
        <v>15</v>
      </c>
      <c r="F46">
        <v>36</v>
      </c>
      <c r="G46">
        <v>30</v>
      </c>
      <c r="H46">
        <v>30</v>
      </c>
      <c r="I46">
        <v>36</v>
      </c>
    </row>
    <row r="47" spans="1:9" x14ac:dyDescent="0.25">
      <c r="A47" s="2" t="s">
        <v>29</v>
      </c>
      <c r="B47">
        <v>48</v>
      </c>
      <c r="C47">
        <v>24</v>
      </c>
      <c r="D47">
        <v>12</v>
      </c>
      <c r="E47">
        <v>12</v>
      </c>
      <c r="F47">
        <v>22</v>
      </c>
      <c r="G47">
        <v>26</v>
      </c>
      <c r="H47">
        <v>22</v>
      </c>
      <c r="I47">
        <v>26</v>
      </c>
    </row>
    <row r="48" spans="1:9" x14ac:dyDescent="0.25">
      <c r="A48" s="2" t="s">
        <v>30</v>
      </c>
      <c r="B48">
        <v>115</v>
      </c>
      <c r="C48">
        <v>58</v>
      </c>
      <c r="D48">
        <v>30</v>
      </c>
      <c r="E48">
        <v>27</v>
      </c>
      <c r="F48">
        <v>61</v>
      </c>
      <c r="G48">
        <v>54</v>
      </c>
      <c r="H48">
        <v>51</v>
      </c>
      <c r="I48">
        <v>64</v>
      </c>
    </row>
    <row r="49" spans="1:9" x14ac:dyDescent="0.25">
      <c r="A49" s="2" t="s">
        <v>31</v>
      </c>
      <c r="B49">
        <v>113</v>
      </c>
      <c r="C49">
        <v>53</v>
      </c>
      <c r="D49">
        <v>31</v>
      </c>
      <c r="E49">
        <v>29</v>
      </c>
      <c r="F49">
        <v>59</v>
      </c>
      <c r="G49">
        <v>54</v>
      </c>
      <c r="H49">
        <v>51</v>
      </c>
      <c r="I49">
        <v>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Resu</vt:lpstr>
      <vt:lpstr>Cdo010</vt:lpstr>
      <vt:lpstr>Cdo020</vt:lpstr>
      <vt:lpstr>Cdo030</vt:lpstr>
      <vt:lpstr>Cdo040</vt:lpstr>
      <vt:lpstr>Cdo050</vt:lpstr>
      <vt:lpstr>Cdo060</vt:lpstr>
      <vt:lpstr>Ref</vt:lpstr>
      <vt:lpstr>LEV007</vt:lpstr>
      <vt:lpstr>LEV003</vt:lpstr>
      <vt:lpstr>LEV009</vt:lpstr>
      <vt:lpstr>LEV014</vt:lpstr>
      <vt:lpstr>LEV011</vt:lpstr>
      <vt:lpstr>LEV015</vt:lpstr>
      <vt:lpstr>LEV016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2014-06-04T03:54:00Z</cp:lastPrinted>
  <dcterms:created xsi:type="dcterms:W3CDTF">2014-05-08T01:59:41Z</dcterms:created>
  <dcterms:modified xsi:type="dcterms:W3CDTF">2014-12-28T03:56:11Z</dcterms:modified>
</cp:coreProperties>
</file>